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3.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4.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https://unizo-my.sharepoint.com/personal/evelien_louwyck_unizo_be/Documents/Projecten/Startkompas/Werkdocumenten/"/>
    </mc:Choice>
  </mc:AlternateContent>
  <xr:revisionPtr revIDLastSave="288" documentId="8_{8CD90A3D-2494-4DCC-8D5B-88054E275D6D}" xr6:coauthVersionLast="47" xr6:coauthVersionMax="47" xr10:uidLastSave="{8D9EF52F-DAC7-468D-BB91-7A5CA64FDD87}"/>
  <bookViews>
    <workbookView xWindow="-108" yWindow="-108" windowWidth="23256" windowHeight="12576" tabRatio="723" firstSheet="1" activeTab="6" xr2:uid="{00000000-000D-0000-FFFF-FFFF00000000}"/>
  </bookViews>
  <sheets>
    <sheet name="Beschrijvend luik" sheetId="1" r:id="rId1"/>
    <sheet name="Financieel luik trap 0-1" sheetId="2" r:id="rId2"/>
    <sheet name="Financieel luik trap 2b-3" sheetId="9" r:id="rId3"/>
    <sheet name="Financieel luik trap 2a-3" sheetId="8" r:id="rId4"/>
    <sheet name="Kasplan" sheetId="10" r:id="rId5"/>
    <sheet name="Verklarende woordenlijst" sheetId="4" r:id="rId6"/>
    <sheet name="Subsidiebedragen" sheetId="11" r:id="rId7"/>
    <sheet name="Blad3" sheetId="3" state="hidden" r:id="rId8"/>
  </sheets>
  <externalReferences>
    <externalReference r:id="rId9"/>
  </externalReferences>
  <definedNames>
    <definedName name="adminigegevens">'Beschrijvend luik'!$B$248</definedName>
    <definedName name="administr_form">'Beschrijvend luik'!$B$565</definedName>
    <definedName name="_xlnm.Print_Area" localSheetId="0">'Beschrijvend luik'!$A:$B</definedName>
    <definedName name="_xlnm.Print_Area" localSheetId="1">'Financieel luik trap 0-1'!$A$1:$K$475</definedName>
    <definedName name="_xlnm.Print_Area" localSheetId="3">'Financieel luik trap 2a-3'!$A:$K</definedName>
    <definedName name="_xlnm.Print_Area" localSheetId="2">'Financieel luik trap 2b-3'!$A:$K</definedName>
    <definedName name="_xlnm.Print_Area" localSheetId="4">Kasplan!$A$1:$BA$132</definedName>
    <definedName name="_xlnm.Print_Area" localSheetId="5">'Verklarende woordenlijst'!$A$1:$C$25</definedName>
    <definedName name="_xlnm.Print_Titles" localSheetId="4">Kasplan!$15:$15</definedName>
    <definedName name="algemene_organisatie">'Beschrijvend luik'!$B$521</definedName>
    <definedName name="basisidee">'Beschrijvend luik'!$B$264</definedName>
    <definedName name="beschrijvend_luik">'Beschrijvend luik'!$A$2</definedName>
    <definedName name="bespreking_omgeving">'Beschrijvend luik'!$B$289</definedName>
    <definedName name="commercieel_plan">'Beschrijvend luik'!$A$424</definedName>
    <definedName name="concurrenten">'Beschrijvend luik'!$B$332</definedName>
    <definedName name="doodpuntomzet" localSheetId="4">'[1]Financieel luik trap 0'!#REF!</definedName>
    <definedName name="doodpuntomzet">'Financieel luik trap 0-1'!$E$305</definedName>
    <definedName name="doodpuntomzettrap2" localSheetId="3">'Financieel luik trap 2a-3'!#REF!</definedName>
    <definedName name="doodpuntomzettrap2" localSheetId="2">'Financieel luik trap 2b-3'!#REF!</definedName>
    <definedName name="doodpunttitel" localSheetId="2">'Financieel luik trap 2b-3'!$E$287</definedName>
    <definedName name="doodpunttitel" localSheetId="4">#REF!</definedName>
    <definedName name="doodpunttitel">'Financieel luik trap 2a-3'!$E$287</definedName>
    <definedName name="fin_achtergestlening">'Financieel luik trap 0-1'!$L$104</definedName>
    <definedName name="fin_achtergestleningtrap2" localSheetId="3">'Financieel luik trap 2a-3'!$L$110</definedName>
    <definedName name="fin_achtergestleningtrap2" localSheetId="2">'Financieel luik trap 2b-3'!$L$110</definedName>
    <definedName name="fin_afschrijvingen">'Financieel luik trap 0-1'!$L$71</definedName>
    <definedName name="fin_afschrijvingentrap2" localSheetId="3">'Financieel luik trap 2a-3'!$L$77</definedName>
    <definedName name="fin_afschrijvingentrap2" localSheetId="2">'Financieel luik trap 2b-3'!$L$77</definedName>
    <definedName name="fin_brutowinstmarge" localSheetId="2">'Financieel luik trap 0-1'!#REF!</definedName>
    <definedName name="fin_brutowinstmarge" localSheetId="4">'[1]Financieel luik trap 0'!#REF!</definedName>
    <definedName name="fin_brutowinstmarge">'Financieel luik trap 0-1'!#REF!</definedName>
    <definedName name="fin_brutowinstmargetrap2" localSheetId="3">'Financieel luik trap 2a-3'!$L$284</definedName>
    <definedName name="fin_brutowinstmargetrap2" localSheetId="2">'Financieel luik trap 2b-3'!$L$284</definedName>
    <definedName name="fin_doodpuntomzet">'Financieel luik trap 0-1'!$L$266</definedName>
    <definedName name="fin_doodpuntomzettrap2" localSheetId="3">'Financieel luik trap 2a-3'!$L$272</definedName>
    <definedName name="fin_doodpuntomzettrap2" localSheetId="2">'Financieel luik trap 2b-3'!$L$272</definedName>
    <definedName name="fin_doorgerkosten">'Financieel luik trap 0-1'!$L$39</definedName>
    <definedName name="fin_doorgerkostentrap2" localSheetId="3">'Financieel luik trap 2a-3'!$L$41</definedName>
    <definedName name="fin_doorgerkostentrap2" localSheetId="2">'Financieel luik trap 2b-3'!$L$41</definedName>
    <definedName name="fin_eigeninbreng">'Financieel luik trap 0-1'!$L$98</definedName>
    <definedName name="fin_eigeninbrengtrap2" localSheetId="3">'Financieel luik trap 2a-3'!$L$104</definedName>
    <definedName name="fin_eigeninbrengtrap2" localSheetId="2">'Financieel luik trap 2b-3'!$L$104</definedName>
    <definedName name="fin_financiering">'Financieel luik trap 0-1'!$L$91</definedName>
    <definedName name="fin_financieringtrap2" localSheetId="3">'Financieel luik trap 2a-3'!$L$97</definedName>
    <definedName name="fin_financieringtrap2" localSheetId="2">'Financieel luik trap 2b-3'!$L$97</definedName>
    <definedName name="fin_goodwill">'Financieel luik trap 0-1'!$L$49</definedName>
    <definedName name="fin_goodwilltrap2" localSheetId="3">'Financieel luik trap 2a-3'!$L$55</definedName>
    <definedName name="fin_goodwilltrap2" localSheetId="2">'Financieel luik trap 2b-3'!$L$55</definedName>
    <definedName name="fin_investeringen">'Financieel luik trap 0-1'!$L$43</definedName>
    <definedName name="fin_investeringentrap2" localSheetId="3">'Financieel luik trap 2a-3'!$L$49</definedName>
    <definedName name="fin_investeringentrap2" localSheetId="2">'Financieel luik trap 2b-3'!$L$49</definedName>
    <definedName name="fin_kaskrediet">'Financieel luik trap 0-1'!$L$112</definedName>
    <definedName name="fin_kaskrediettrap2" localSheetId="3">'Financieel luik trap 2a-3'!$L$115</definedName>
    <definedName name="fin_kaskrediettrap2" localSheetId="2">'Financieel luik trap 2b-3'!$L$115</definedName>
    <definedName name="fin_leverancierskrediet">'Financieel luik trap 0-1'!$L$113</definedName>
    <definedName name="fin_leverancierskrediettrap2" localSheetId="3">'Financieel luik trap 2a-3'!$L$117</definedName>
    <definedName name="fin_leverancierskrediettrap2" localSheetId="2">'Financieel luik trap 2b-3'!$L$117</definedName>
    <definedName name="fin_liqmidd">'Financieel luik trap 0-1'!$L$65</definedName>
    <definedName name="fin_liqmiddtrap2" localSheetId="3">'Financieel luik trap 2a-3'!$L$71</definedName>
    <definedName name="fin_liqmiddtrap2" localSheetId="2">'Financieel luik trap 2b-3'!$L$71</definedName>
    <definedName name="fin_ondernemersloon">'Financieel luik trap 0-1'!$L$232</definedName>
    <definedName name="fin_ondernemersloontrap2" localSheetId="3">'Financieel luik trap 2a-3'!$L$238</definedName>
    <definedName name="fin_ondernemersloontrap2" localSheetId="2">'Financieel luik trap 2b-3'!$L$238</definedName>
    <definedName name="fin_oprkosten">'Financieel luik trap 0-1'!$L$48</definedName>
    <definedName name="fin_oprkostentrap2" localSheetId="3">'Financieel luik trap 2a-3'!$L$54</definedName>
    <definedName name="fin_oprkostentrap2" localSheetId="2">'Financieel luik trap 2b-3'!$L$54</definedName>
    <definedName name="fin_tot_vast_kost_bedrec">'Financieel luik trap 0-1'!$L$258</definedName>
    <definedName name="fin_tot_vast_kost_bedrectrap2" localSheetId="3">'Financieel luik trap 2a-3'!$L$264</definedName>
    <definedName name="fin_tot_vast_kost_bedrectrap2" localSheetId="2">'Financieel luik trap 2b-3'!$L$264</definedName>
    <definedName name="fin_tot_vast_kost_kasstroom">'Financieel luik trap 0-1'!$L$259</definedName>
    <definedName name="fin_tot_vast_kost_kasstroomtrap2" localSheetId="3">'Financieel luik trap 2a-3'!$L$265</definedName>
    <definedName name="fin_tot_vast_kost_kasstroomtrap2" localSheetId="2">'Financieel luik trap 2b-3'!$L$265</definedName>
    <definedName name="fin_variabelekosten" localSheetId="2">'Financieel luik trap 0-1'!#REF!</definedName>
    <definedName name="fin_variabelekosten" localSheetId="4">'[1]Financieel luik trap 0'!#REF!</definedName>
    <definedName name="fin_variabelekosten">'Financieel luik trap 0-1'!#REF!</definedName>
    <definedName name="fin_variabelekostentrap2" localSheetId="3">'Financieel luik trap 2a-3'!#REF!</definedName>
    <definedName name="fin_variabelekostentrap2" localSheetId="2">'Financieel luik trap 2b-3'!#REF!</definedName>
    <definedName name="fin_vastekosten">'Financieel luik trap 0-1'!$L$187</definedName>
    <definedName name="fin_vastekostentrap2" localSheetId="3">'Financieel luik trap 2a-3'!$L$193</definedName>
    <definedName name="fin_vastekostentrap2" localSheetId="2">'Financieel luik trap 2b-3'!$L$193</definedName>
    <definedName name="fin_vlotactiva">'Financieel luik trap 0-1'!$L$62</definedName>
    <definedName name="fin_vlotactivatrap2" localSheetId="3">'Financieel luik trap 2a-3'!$L$68</definedName>
    <definedName name="fin_vlotactivatrap2" localSheetId="2">'Financieel luik trap 2b-3'!$L$68</definedName>
    <definedName name="fin_vorderingopklant">'Financieel luik trap 0-1'!$L$64</definedName>
    <definedName name="fin_vorderingopklanttrap2" localSheetId="3">'Financieel luik trap 2a-3'!$L$70</definedName>
    <definedName name="fin_vorderingopklanttrap2" localSheetId="2">'Financieel luik trap 2b-3'!$L$70</definedName>
    <definedName name="financieel_luik">'Financieel luik trap 0-1'!$C$1</definedName>
    <definedName name="financieel_luik2" localSheetId="3">'Financieel luik trap 2a-3'!$C$1</definedName>
    <definedName name="financieel_luik2" localSheetId="2">'Financieel luik trap 2b-3'!$C$1</definedName>
    <definedName name="financiering">'Financieel luik trap 0-1'!$G$98</definedName>
    <definedName name="financieringtrap2" localSheetId="3">'Financieel luik trap 2a-3'!$G$104</definedName>
    <definedName name="financieringtrap2" localSheetId="2">'Financieel luik trap 2b-3'!$G$104</definedName>
    <definedName name="haalbaarheidstoets">'Financieel luik trap 0-1'!$D$337</definedName>
    <definedName name="haalbaarheidstoetstrap2" localSheetId="3">'Financieel luik trap 2a-3'!$D$308</definedName>
    <definedName name="haalbaarheidstoetstrap2" localSheetId="2">'Financieel luik trap 2b-3'!$D$308</definedName>
    <definedName name="inhoudstafel">'Beschrijvend luik'!$A$144</definedName>
    <definedName name="juridische_vorm">'Beschrijvend luik'!$B$557</definedName>
    <definedName name="kasplan" localSheetId="4">Kasplan!$C$1</definedName>
    <definedName name="kasplan">#REF!</definedName>
    <definedName name="klanten">'Beschrijvend luik'!$B$315</definedName>
    <definedName name="klantenbeleid">'Beschrijvend luik'!$B$430</definedName>
    <definedName name="leveranciers">'Beschrijvend luik'!$B$380</definedName>
    <definedName name="oprichtingskosten">'Financieel luik trap 0-1'!$G$48</definedName>
    <definedName name="oprichtingskostentrap2" localSheetId="3">'Financieel luik trap 2a-3'!$G$54</definedName>
    <definedName name="oprichtingskostentrap2" localSheetId="2">'Financieel luik trap 2b-3'!$G$54</definedName>
    <definedName name="organisatieplan">'Beschrijvend luik'!$B$521</definedName>
    <definedName name="partners">'Beschrijvend luik'!$B$397</definedName>
    <definedName name="pers_gegevens">'Beschrijvend luik'!$B$224</definedName>
    <definedName name="persoonlijkegegev">'Beschrijvend luik'!$B$224</definedName>
    <definedName name="plaats">'Beschrijvend luik'!$B$460</definedName>
    <definedName name="prijsbeleid">'Beschrijvend luik'!$B$442</definedName>
    <definedName name="projectvoorstelling">'Beschrijvend luik'!$A$219</definedName>
    <definedName name="promotie">'Beschrijvend luik'!$B$490</definedName>
    <definedName name="schema">'Beschrijvend luik'!$A$90</definedName>
    <definedName name="situatieschets">'Financieel luik trap 0-1'!$C$27</definedName>
    <definedName name="situatieschetstrap2" localSheetId="3">'Financieel luik trap 2a-3'!$C$26</definedName>
    <definedName name="situatieschetstrap2" localSheetId="2">'Financieel luik trap 2b-3'!$C$26</definedName>
    <definedName name="top">'Beschrijvend luik'!$A$53</definedName>
    <definedName name="top_financieel">'Financieel luik trap 0-1'!$C$1</definedName>
    <definedName name="vastekosten">'Financieel luik trap 0-1'!$G$191</definedName>
    <definedName name="vastekostentrap2" localSheetId="3">'Financieel luik trap 2a-3'!$G$197</definedName>
    <definedName name="vastekostentrap2" localSheetId="2">'Financieel luik trap 2b-3'!$G$197</definedName>
    <definedName name="verkl_achtergest_lening">'Verklarende woordenlijst'!$A$4</definedName>
    <definedName name="verkl_afschrijvingen">'Verklarende woordenlijst'!$A$9</definedName>
    <definedName name="verkl_bruto_winstmarge" localSheetId="2">'Verklarende woordenlijst'!#REF!</definedName>
    <definedName name="verkl_bruto_winstmarge" localSheetId="4">'[1]Verklarende woordenlijst'!#REF!</definedName>
    <definedName name="verkl_bruto_winstmarge">'Verklarende woordenlijst'!#REF!</definedName>
    <definedName name="verkl_doodpuntomzet">'Verklarende woordenlijst'!$A$10</definedName>
    <definedName name="verkl_doorger_kosten">'Verklarende woordenlijst'!$A$11</definedName>
    <definedName name="verkl_eigen_inbreng">'Verklarende woordenlijst'!$A$12</definedName>
    <definedName name="verkl_financiering">'Verklarende woordenlijst'!$A$13</definedName>
    <definedName name="verkl_goodwill">'Verklarende woordenlijst'!$A$14</definedName>
    <definedName name="verkl_investeringen">'Verklarende woordenlijst'!$A$15</definedName>
    <definedName name="verkl_kaskrediet">'Verklarende woordenlijst'!$A$16</definedName>
    <definedName name="verkl_klantenvorderingen">'Verklarende woordenlijst'!$A$17</definedName>
    <definedName name="verkl_leverancierskrediet">'Verklarende woordenlijst'!$A$18</definedName>
    <definedName name="verkl_liquide_midd">'Verklarende woordenlijst'!$A$19</definedName>
    <definedName name="verkl_ond_loon">'Verklarende woordenlijst'!$A$20</definedName>
    <definedName name="verkl_oprichtingskosten">'Verklarende woordenlijst'!$A$21</definedName>
    <definedName name="verkl_tot_vkost_bedrijfsec">'Verklarende woordenlijst'!$A$22</definedName>
    <definedName name="verkl_tot_vkost_kasstroom">'Verklarende woordenlijst'!$A$23</definedName>
    <definedName name="verkl_variabkost" localSheetId="2">'Verklarende woordenlijst'!#REF!</definedName>
    <definedName name="verkl_variabkost" localSheetId="4">'[1]Verklarende woordenlijst'!#REF!</definedName>
    <definedName name="verkl_variabkost">'Verklarende woordenlijst'!#REF!</definedName>
    <definedName name="verkl_vaste_kosten">'Verklarende woordenlijst'!$A$24</definedName>
    <definedName name="verkl_vlott_activa">'Verklarende woordenlijst'!$A$25</definedName>
    <definedName name="verklarende_woordenlijst">'Verklarende woordenlijst'!$A$1</definedName>
    <definedName name="voorwoord">'Beschrijvend luik'!$A$50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15" i="10" l="1"/>
  <c r="AO15" i="10"/>
  <c r="AP15" i="10"/>
  <c r="AQ15" i="10"/>
  <c r="AR15" i="10"/>
  <c r="AS15" i="10"/>
  <c r="AS100" i="10" s="1"/>
  <c r="AT15" i="10"/>
  <c r="AU15" i="10"/>
  <c r="AV15" i="10"/>
  <c r="AW15" i="10"/>
  <c r="AX15" i="10"/>
  <c r="AM15" i="10"/>
  <c r="AM100" i="10" s="1"/>
  <c r="V15" i="10"/>
  <c r="W15" i="10"/>
  <c r="X15" i="10"/>
  <c r="Y15" i="10"/>
  <c r="Z15" i="10"/>
  <c r="AA15" i="10"/>
  <c r="AB15" i="10"/>
  <c r="AC15" i="10"/>
  <c r="AD15" i="10"/>
  <c r="AE15" i="10"/>
  <c r="AF15" i="10"/>
  <c r="AF100" i="10" s="1"/>
  <c r="U15" i="10"/>
  <c r="U100" i="10" s="1"/>
  <c r="AN100" i="10"/>
  <c r="AO100" i="10"/>
  <c r="AP100" i="10"/>
  <c r="AQ100" i="10"/>
  <c r="AR100" i="10"/>
  <c r="AT100" i="10"/>
  <c r="AU100" i="10"/>
  <c r="AV100" i="10"/>
  <c r="AW100" i="10"/>
  <c r="AX100" i="10"/>
  <c r="V100" i="10"/>
  <c r="W100" i="10"/>
  <c r="X100" i="10"/>
  <c r="Y100" i="10"/>
  <c r="Z100" i="10"/>
  <c r="AA100" i="10"/>
  <c r="AB100" i="10"/>
  <c r="AC100" i="10"/>
  <c r="AD100" i="10"/>
  <c r="AE100" i="10"/>
  <c r="D100" i="10"/>
  <c r="E100" i="10"/>
  <c r="F100" i="10"/>
  <c r="G100" i="10"/>
  <c r="H100" i="10"/>
  <c r="I100" i="10"/>
  <c r="J100" i="10"/>
  <c r="K100" i="10"/>
  <c r="L100" i="10"/>
  <c r="M100" i="10"/>
  <c r="N100" i="10"/>
  <c r="C100" i="10"/>
  <c r="G297" i="8"/>
  <c r="G297" i="9"/>
  <c r="H28" i="8"/>
  <c r="H26" i="8"/>
  <c r="H25" i="8"/>
  <c r="H24" i="8"/>
  <c r="H28" i="9"/>
  <c r="H26" i="9"/>
  <c r="H25" i="9"/>
  <c r="H24" i="9"/>
  <c r="C390" i="2" l="1"/>
  <c r="E405" i="2"/>
  <c r="H25" i="2" l="1"/>
  <c r="G76" i="2" l="1"/>
  <c r="I76" i="2"/>
  <c r="H76" i="2"/>
  <c r="AY112" i="10" l="1"/>
  <c r="AG112" i="10"/>
  <c r="O112" i="10"/>
  <c r="AY111" i="10"/>
  <c r="AG111" i="10"/>
  <c r="O111" i="10"/>
  <c r="AY110" i="10"/>
  <c r="AG110" i="10"/>
  <c r="O110" i="10"/>
  <c r="AY109" i="10"/>
  <c r="AG109" i="10"/>
  <c r="O109" i="10"/>
  <c r="AY108" i="10"/>
  <c r="AG108" i="10"/>
  <c r="O108" i="10"/>
  <c r="AX107" i="10"/>
  <c r="AW107" i="10"/>
  <c r="AV107" i="10"/>
  <c r="AU107" i="10"/>
  <c r="AT107" i="10"/>
  <c r="AS107" i="10"/>
  <c r="AR107" i="10"/>
  <c r="AQ107" i="10"/>
  <c r="AP107" i="10"/>
  <c r="AO107" i="10"/>
  <c r="AN107" i="10"/>
  <c r="AM107" i="10"/>
  <c r="AF107" i="10"/>
  <c r="AE107" i="10"/>
  <c r="AD107" i="10"/>
  <c r="AC107" i="10"/>
  <c r="AB107" i="10"/>
  <c r="AA107" i="10"/>
  <c r="Z107" i="10"/>
  <c r="Y107" i="10"/>
  <c r="X107" i="10"/>
  <c r="W107" i="10"/>
  <c r="V107" i="10"/>
  <c r="V113" i="10" s="1"/>
  <c r="V119" i="10" s="1"/>
  <c r="V121" i="10" s="1"/>
  <c r="U107" i="10"/>
  <c r="N107" i="10"/>
  <c r="M107" i="10"/>
  <c r="L107" i="10"/>
  <c r="K107" i="10"/>
  <c r="J107" i="10"/>
  <c r="I107" i="10"/>
  <c r="H107" i="10"/>
  <c r="G107" i="10"/>
  <c r="F107" i="10"/>
  <c r="E107" i="10"/>
  <c r="D107" i="10"/>
  <c r="C107" i="10"/>
  <c r="AY106" i="10"/>
  <c r="AG106" i="10"/>
  <c r="O106" i="10"/>
  <c r="AY105" i="10"/>
  <c r="AG105" i="10"/>
  <c r="O105" i="10"/>
  <c r="AY104" i="10"/>
  <c r="AG104" i="10"/>
  <c r="O104" i="10"/>
  <c r="AX103" i="10"/>
  <c r="AW103" i="10"/>
  <c r="AW113" i="10" s="1"/>
  <c r="AW119" i="10" s="1"/>
  <c r="AV103" i="10"/>
  <c r="AU103" i="10"/>
  <c r="AU113" i="10" s="1"/>
  <c r="AU119" i="10" s="1"/>
  <c r="AT103" i="10"/>
  <c r="AS103" i="10"/>
  <c r="AS113" i="10" s="1"/>
  <c r="AS119" i="10" s="1"/>
  <c r="AR103" i="10"/>
  <c r="AQ103" i="10"/>
  <c r="AQ113" i="10" s="1"/>
  <c r="AQ119" i="10" s="1"/>
  <c r="AP103" i="10"/>
  <c r="AO103" i="10"/>
  <c r="AO113" i="10" s="1"/>
  <c r="AO119" i="10" s="1"/>
  <c r="AN103" i="10"/>
  <c r="AM103" i="10"/>
  <c r="AM113" i="10" s="1"/>
  <c r="AM119" i="10" s="1"/>
  <c r="AF103" i="10"/>
  <c r="AE103" i="10"/>
  <c r="AE113" i="10" s="1"/>
  <c r="AE119" i="10" s="1"/>
  <c r="AD103" i="10"/>
  <c r="AC103" i="10"/>
  <c r="AC113" i="10" s="1"/>
  <c r="AC119" i="10" s="1"/>
  <c r="AB103" i="10"/>
  <c r="AA103" i="10"/>
  <c r="AA113" i="10" s="1"/>
  <c r="AA119" i="10" s="1"/>
  <c r="Z103" i="10"/>
  <c r="Y103" i="10"/>
  <c r="Y113" i="10" s="1"/>
  <c r="Y119" i="10" s="1"/>
  <c r="X103" i="10"/>
  <c r="W103" i="10"/>
  <c r="W113" i="10" s="1"/>
  <c r="W119" i="10" s="1"/>
  <c r="V103" i="10"/>
  <c r="U103" i="10"/>
  <c r="U113" i="10" s="1"/>
  <c r="N103" i="10"/>
  <c r="M103" i="10"/>
  <c r="M113" i="10" s="1"/>
  <c r="M119" i="10" s="1"/>
  <c r="M121" i="10" s="1"/>
  <c r="L103" i="10"/>
  <c r="K103" i="10"/>
  <c r="K113" i="10" s="1"/>
  <c r="K119" i="10" s="1"/>
  <c r="J103" i="10"/>
  <c r="I103" i="10"/>
  <c r="I113" i="10" s="1"/>
  <c r="I119" i="10" s="1"/>
  <c r="H103" i="10"/>
  <c r="G103" i="10"/>
  <c r="F103" i="10"/>
  <c r="E103" i="10"/>
  <c r="E113" i="10" s="1"/>
  <c r="E119" i="10" s="1"/>
  <c r="E121" i="10" s="1"/>
  <c r="D103" i="10"/>
  <c r="C103" i="10"/>
  <c r="AX97" i="10"/>
  <c r="AX120" i="10" s="1"/>
  <c r="AW97" i="10"/>
  <c r="AW120" i="10" s="1"/>
  <c r="AV97" i="10"/>
  <c r="AV120" i="10" s="1"/>
  <c r="AU97" i="10"/>
  <c r="AU120" i="10" s="1"/>
  <c r="AT97" i="10"/>
  <c r="AT120" i="10" s="1"/>
  <c r="AS97" i="10"/>
  <c r="AS120" i="10" s="1"/>
  <c r="AR97" i="10"/>
  <c r="AR120" i="10" s="1"/>
  <c r="AQ97" i="10"/>
  <c r="AQ120" i="10" s="1"/>
  <c r="AP97" i="10"/>
  <c r="AP120" i="10" s="1"/>
  <c r="AO97" i="10"/>
  <c r="AO120" i="10" s="1"/>
  <c r="AN97" i="10"/>
  <c r="AN120" i="10" s="1"/>
  <c r="AM97" i="10"/>
  <c r="AF97" i="10"/>
  <c r="AF120" i="10" s="1"/>
  <c r="AE97" i="10"/>
  <c r="AE120" i="10" s="1"/>
  <c r="AD97" i="10"/>
  <c r="AD120" i="10" s="1"/>
  <c r="AC97" i="10"/>
  <c r="AC120" i="10" s="1"/>
  <c r="AB97" i="10"/>
  <c r="AB120" i="10" s="1"/>
  <c r="AA97" i="10"/>
  <c r="AA120" i="10" s="1"/>
  <c r="Z97" i="10"/>
  <c r="Z120" i="10" s="1"/>
  <c r="Y97" i="10"/>
  <c r="Y120" i="10" s="1"/>
  <c r="X97" i="10"/>
  <c r="X120" i="10" s="1"/>
  <c r="W97" i="10"/>
  <c r="W120" i="10" s="1"/>
  <c r="V97" i="10"/>
  <c r="V120" i="10" s="1"/>
  <c r="U97" i="10"/>
  <c r="U120" i="10" s="1"/>
  <c r="N97" i="10"/>
  <c r="N120" i="10" s="1"/>
  <c r="M97" i="10"/>
  <c r="M120" i="10" s="1"/>
  <c r="L97" i="10"/>
  <c r="L120" i="10" s="1"/>
  <c r="K97" i="10"/>
  <c r="K120" i="10" s="1"/>
  <c r="J97" i="10"/>
  <c r="J120" i="10" s="1"/>
  <c r="I97" i="10"/>
  <c r="I120" i="10" s="1"/>
  <c r="H97" i="10"/>
  <c r="H120" i="10" s="1"/>
  <c r="G97" i="10"/>
  <c r="G120" i="10" s="1"/>
  <c r="F97" i="10"/>
  <c r="F120" i="10" s="1"/>
  <c r="E97" i="10"/>
  <c r="E120" i="10" s="1"/>
  <c r="D97" i="10"/>
  <c r="D120" i="10" s="1"/>
  <c r="C97" i="10"/>
  <c r="C120" i="10" s="1"/>
  <c r="AY96" i="10"/>
  <c r="AG96" i="10"/>
  <c r="O96" i="10"/>
  <c r="AY95" i="10"/>
  <c r="AG95" i="10"/>
  <c r="O95" i="10"/>
  <c r="AY94" i="10"/>
  <c r="AG94" i="10"/>
  <c r="O94" i="10"/>
  <c r="AY93" i="10"/>
  <c r="AG93" i="10"/>
  <c r="O93" i="10"/>
  <c r="AY91" i="10"/>
  <c r="AG91" i="10"/>
  <c r="O91" i="10"/>
  <c r="AY90" i="10"/>
  <c r="AG90" i="10"/>
  <c r="O90" i="10"/>
  <c r="AY89" i="10"/>
  <c r="AG89" i="10"/>
  <c r="O89" i="10"/>
  <c r="AY88" i="10"/>
  <c r="AG88" i="10"/>
  <c r="O88" i="10"/>
  <c r="AY86" i="10"/>
  <c r="AG86" i="10"/>
  <c r="O86" i="10"/>
  <c r="AY85" i="10"/>
  <c r="AG85" i="10"/>
  <c r="O85" i="10"/>
  <c r="AY84" i="10"/>
  <c r="AG84" i="10"/>
  <c r="O84" i="10"/>
  <c r="AY83" i="10"/>
  <c r="AG83" i="10"/>
  <c r="O83" i="10"/>
  <c r="AY82" i="10"/>
  <c r="AG82" i="10"/>
  <c r="O82" i="10"/>
  <c r="AY81" i="10"/>
  <c r="AG81" i="10"/>
  <c r="O81" i="10"/>
  <c r="AY79" i="10"/>
  <c r="AG79" i="10"/>
  <c r="O79" i="10"/>
  <c r="AY78" i="10"/>
  <c r="AG78" i="10"/>
  <c r="O78" i="10"/>
  <c r="AY77" i="10"/>
  <c r="AG77" i="10"/>
  <c r="O77" i="10"/>
  <c r="AY76" i="10"/>
  <c r="AG76" i="10"/>
  <c r="O76" i="10"/>
  <c r="AY75" i="10"/>
  <c r="AG75" i="10"/>
  <c r="O75" i="10"/>
  <c r="AY74" i="10"/>
  <c r="AG74" i="10"/>
  <c r="O74" i="10"/>
  <c r="AY73" i="10"/>
  <c r="AG73" i="10"/>
  <c r="O73" i="10"/>
  <c r="AY72" i="10"/>
  <c r="AG72" i="10"/>
  <c r="O72" i="10"/>
  <c r="AY71" i="10"/>
  <c r="AG71" i="10"/>
  <c r="O71" i="10"/>
  <c r="AY70" i="10"/>
  <c r="AG70" i="10"/>
  <c r="O70" i="10"/>
  <c r="AY69" i="10"/>
  <c r="AG69" i="10"/>
  <c r="O69" i="10"/>
  <c r="AY68" i="10"/>
  <c r="AG68" i="10"/>
  <c r="O68" i="10"/>
  <c r="AY67" i="10"/>
  <c r="AG67" i="10"/>
  <c r="O67" i="10"/>
  <c r="AY65" i="10"/>
  <c r="AG65" i="10"/>
  <c r="O65" i="10"/>
  <c r="AY64" i="10"/>
  <c r="AG64" i="10"/>
  <c r="O64" i="10"/>
  <c r="AY63" i="10"/>
  <c r="AG63" i="10"/>
  <c r="O63" i="10"/>
  <c r="AY62" i="10"/>
  <c r="AG62" i="10"/>
  <c r="O62" i="10"/>
  <c r="AY61" i="10"/>
  <c r="AG61" i="10"/>
  <c r="O61" i="10"/>
  <c r="AY60" i="10"/>
  <c r="AG60" i="10"/>
  <c r="O60" i="10"/>
  <c r="AY59" i="10"/>
  <c r="AG59" i="10"/>
  <c r="O59" i="10"/>
  <c r="AY58" i="10"/>
  <c r="AG58" i="10"/>
  <c r="O58" i="10"/>
  <c r="AY57" i="10"/>
  <c r="AG57" i="10"/>
  <c r="O57" i="10"/>
  <c r="AY56" i="10"/>
  <c r="AG56" i="10"/>
  <c r="O56" i="10"/>
  <c r="AY55" i="10"/>
  <c r="AG55" i="10"/>
  <c r="O55" i="10"/>
  <c r="AY54" i="10"/>
  <c r="AG54" i="10"/>
  <c r="O54" i="10"/>
  <c r="AY53" i="10"/>
  <c r="AG53" i="10"/>
  <c r="O53" i="10"/>
  <c r="AY51" i="10"/>
  <c r="AG51" i="10"/>
  <c r="O51" i="10"/>
  <c r="AY50" i="10"/>
  <c r="AG50" i="10"/>
  <c r="O50" i="10"/>
  <c r="AY49" i="10"/>
  <c r="AG49" i="10"/>
  <c r="O49" i="10"/>
  <c r="AY48" i="10"/>
  <c r="AG48" i="10"/>
  <c r="O48" i="10"/>
  <c r="AY47" i="10"/>
  <c r="AG47" i="10"/>
  <c r="O47" i="10"/>
  <c r="AY45" i="10"/>
  <c r="AG45" i="10"/>
  <c r="O45" i="10"/>
  <c r="AY44" i="10"/>
  <c r="AG44" i="10"/>
  <c r="O44" i="10"/>
  <c r="AY43" i="10"/>
  <c r="AG43" i="10"/>
  <c r="O43" i="10"/>
  <c r="AY42" i="10"/>
  <c r="AG42" i="10"/>
  <c r="O42" i="10"/>
  <c r="AY41" i="10"/>
  <c r="AG41" i="10"/>
  <c r="O41" i="10"/>
  <c r="AY40" i="10"/>
  <c r="AG40" i="10"/>
  <c r="O40" i="10"/>
  <c r="AY39" i="10"/>
  <c r="AG39" i="10"/>
  <c r="O39" i="10"/>
  <c r="AY38" i="10"/>
  <c r="AG38" i="10"/>
  <c r="O38" i="10"/>
  <c r="AY37" i="10"/>
  <c r="AG37" i="10"/>
  <c r="O37" i="10"/>
  <c r="AY35" i="10"/>
  <c r="AG35" i="10"/>
  <c r="O35" i="10"/>
  <c r="AY34" i="10"/>
  <c r="AG34" i="10"/>
  <c r="O34" i="10"/>
  <c r="AY33" i="10"/>
  <c r="AG33" i="10"/>
  <c r="O33" i="10"/>
  <c r="AY32" i="10"/>
  <c r="AG32" i="10"/>
  <c r="O32" i="10"/>
  <c r="AY31" i="10"/>
  <c r="AG31" i="10"/>
  <c r="O31" i="10"/>
  <c r="AY30" i="10"/>
  <c r="AG30" i="10"/>
  <c r="O30" i="10"/>
  <c r="AY29" i="10"/>
  <c r="AG29" i="10"/>
  <c r="O29" i="10"/>
  <c r="AY28" i="10"/>
  <c r="AG28" i="10"/>
  <c r="O28" i="10"/>
  <c r="AY25" i="10"/>
  <c r="AG25" i="10"/>
  <c r="O25" i="10"/>
  <c r="AY24" i="10"/>
  <c r="AG24" i="10"/>
  <c r="O24" i="10"/>
  <c r="AY23" i="10"/>
  <c r="AG23" i="10"/>
  <c r="O23" i="10"/>
  <c r="AY22" i="10"/>
  <c r="AG22" i="10"/>
  <c r="O22" i="10"/>
  <c r="AY21" i="10"/>
  <c r="AG21" i="10"/>
  <c r="O21" i="10"/>
  <c r="AY20" i="10"/>
  <c r="AG20" i="10"/>
  <c r="O20" i="10"/>
  <c r="AY19" i="10"/>
  <c r="AG19" i="10"/>
  <c r="O19" i="10"/>
  <c r="AY18" i="10"/>
  <c r="AG18" i="10"/>
  <c r="O18" i="10"/>
  <c r="AY17" i="10"/>
  <c r="AG17" i="10"/>
  <c r="O17" i="10"/>
  <c r="F113" i="10" l="1"/>
  <c r="F119" i="10" s="1"/>
  <c r="N113" i="10"/>
  <c r="N119" i="10" s="1"/>
  <c r="N121" i="10" s="1"/>
  <c r="AB113" i="10"/>
  <c r="AB119" i="10" s="1"/>
  <c r="AP113" i="10"/>
  <c r="AP119" i="10" s="1"/>
  <c r="AX113" i="10"/>
  <c r="AX119" i="10" s="1"/>
  <c r="AQ121" i="10"/>
  <c r="AD113" i="10"/>
  <c r="AD119" i="10" s="1"/>
  <c r="AD121" i="10" s="1"/>
  <c r="J113" i="10"/>
  <c r="J119" i="10" s="1"/>
  <c r="X113" i="10"/>
  <c r="X119" i="10" s="1"/>
  <c r="AF113" i="10"/>
  <c r="AF119" i="10" s="1"/>
  <c r="AF121" i="10" s="1"/>
  <c r="AT113" i="10"/>
  <c r="AT119" i="10" s="1"/>
  <c r="AT121" i="10" s="1"/>
  <c r="Z113" i="10"/>
  <c r="Z119" i="10" s="1"/>
  <c r="I121" i="10"/>
  <c r="AU121" i="10"/>
  <c r="Z121" i="10"/>
  <c r="AY97" i="10"/>
  <c r="G113" i="10"/>
  <c r="G119" i="10" s="1"/>
  <c r="G121" i="10" s="1"/>
  <c r="H113" i="10"/>
  <c r="H119" i="10" s="1"/>
  <c r="H121" i="10" s="1"/>
  <c r="AR113" i="10"/>
  <c r="AR119" i="10" s="1"/>
  <c r="O107" i="10"/>
  <c r="AY107" i="10"/>
  <c r="AM120" i="10"/>
  <c r="O103" i="10"/>
  <c r="AY103" i="10"/>
  <c r="D113" i="10"/>
  <c r="D119" i="10" s="1"/>
  <c r="D121" i="10" s="1"/>
  <c r="L113" i="10"/>
  <c r="L119" i="10" s="1"/>
  <c r="L121" i="10" s="1"/>
  <c r="AN113" i="10"/>
  <c r="AN119" i="10" s="1"/>
  <c r="AN121" i="10" s="1"/>
  <c r="AV113" i="10"/>
  <c r="AV119" i="10" s="1"/>
  <c r="AV121" i="10" s="1"/>
  <c r="AG107" i="10"/>
  <c r="AA121" i="10"/>
  <c r="AO121" i="10"/>
  <c r="AS121" i="10"/>
  <c r="J121" i="10"/>
  <c r="X121" i="10"/>
  <c r="AB121" i="10"/>
  <c r="AP121" i="10"/>
  <c r="AX121" i="10"/>
  <c r="AY120" i="10"/>
  <c r="O120" i="10"/>
  <c r="AG120" i="10"/>
  <c r="K121" i="10"/>
  <c r="AG113" i="10"/>
  <c r="U119" i="10"/>
  <c r="Y121" i="10"/>
  <c r="AC121" i="10"/>
  <c r="W121" i="10"/>
  <c r="AE121" i="10"/>
  <c r="AW121" i="10"/>
  <c r="AM121" i="10"/>
  <c r="F121" i="10"/>
  <c r="AR121" i="10"/>
  <c r="O97" i="10"/>
  <c r="AG103" i="10"/>
  <c r="AG97" i="10"/>
  <c r="C113" i="10"/>
  <c r="AY119" i="10" l="1"/>
  <c r="AY121" i="10" s="1"/>
  <c r="AY113" i="10"/>
  <c r="U121" i="10"/>
  <c r="AG119" i="10"/>
  <c r="AG121" i="10" s="1"/>
  <c r="C119" i="10"/>
  <c r="O113" i="10"/>
  <c r="O119" i="10" l="1"/>
  <c r="O121" i="10" s="1"/>
  <c r="C121" i="10"/>
  <c r="C128" i="10" s="1"/>
  <c r="D128" i="10" s="1"/>
  <c r="E128" i="10" s="1"/>
  <c r="F128" i="10" s="1"/>
  <c r="G128" i="10" s="1"/>
  <c r="H128" i="10" s="1"/>
  <c r="I128" i="10" s="1"/>
  <c r="J128" i="10" s="1"/>
  <c r="K128" i="10" s="1"/>
  <c r="L128" i="10" s="1"/>
  <c r="M128" i="10" s="1"/>
  <c r="N128" i="10" s="1"/>
  <c r="U117" i="10" s="1"/>
  <c r="U128" i="10" s="1"/>
  <c r="V128" i="10" s="1"/>
  <c r="W128" i="10" s="1"/>
  <c r="X128" i="10" s="1"/>
  <c r="Y128" i="10" s="1"/>
  <c r="Z128" i="10" s="1"/>
  <c r="AA128" i="10" s="1"/>
  <c r="AB128" i="10" s="1"/>
  <c r="AC128" i="10" s="1"/>
  <c r="AD128" i="10" s="1"/>
  <c r="AE128" i="10" s="1"/>
  <c r="AF128" i="10" s="1"/>
  <c r="AM117" i="10" s="1"/>
  <c r="AM128" i="10" s="1"/>
  <c r="AN128" i="10" s="1"/>
  <c r="AO128" i="10" s="1"/>
  <c r="AP128" i="10" s="1"/>
  <c r="AQ128" i="10" s="1"/>
  <c r="AR128" i="10" s="1"/>
  <c r="AS128" i="10" s="1"/>
  <c r="AT128" i="10" s="1"/>
  <c r="AU128" i="10" s="1"/>
  <c r="AV128" i="10" s="1"/>
  <c r="AW128" i="10" s="1"/>
  <c r="AX128" i="10" s="1"/>
  <c r="G57" i="9" l="1"/>
  <c r="D39" i="8"/>
  <c r="F38" i="8"/>
  <c r="E38" i="8"/>
  <c r="D38" i="8"/>
  <c r="D37" i="8"/>
  <c r="E37" i="8"/>
  <c r="F37" i="8"/>
  <c r="H27" i="8" l="1"/>
  <c r="F40" i="8" l="1"/>
  <c r="D40" i="8"/>
  <c r="E40" i="8"/>
  <c r="K376" i="9"/>
  <c r="N372" i="9"/>
  <c r="M372" i="9"/>
  <c r="L372" i="9"/>
  <c r="J371" i="9"/>
  <c r="G371" i="9"/>
  <c r="D371" i="9"/>
  <c r="N370" i="9"/>
  <c r="M370" i="9"/>
  <c r="L370" i="9"/>
  <c r="N369" i="9"/>
  <c r="M369" i="9"/>
  <c r="L369" i="9"/>
  <c r="N368" i="9"/>
  <c r="M368" i="9"/>
  <c r="L368" i="9"/>
  <c r="N367" i="9"/>
  <c r="M367" i="9"/>
  <c r="L367" i="9"/>
  <c r="N366" i="9"/>
  <c r="M366" i="9"/>
  <c r="L366" i="9"/>
  <c r="N365" i="9"/>
  <c r="M365" i="9"/>
  <c r="L365" i="9"/>
  <c r="N364" i="9"/>
  <c r="M364" i="9"/>
  <c r="L364" i="9"/>
  <c r="N363" i="9"/>
  <c r="M363" i="9"/>
  <c r="L363" i="9"/>
  <c r="N362" i="9"/>
  <c r="M362" i="9"/>
  <c r="L362" i="9"/>
  <c r="N361" i="9"/>
  <c r="M361" i="9"/>
  <c r="L361" i="9"/>
  <c r="N360" i="9"/>
  <c r="M360" i="9"/>
  <c r="L360" i="9"/>
  <c r="N359" i="9"/>
  <c r="M359" i="9"/>
  <c r="L359" i="9"/>
  <c r="G291" i="9"/>
  <c r="F291" i="9"/>
  <c r="E291" i="9"/>
  <c r="G288" i="9"/>
  <c r="F288" i="9"/>
  <c r="E288" i="9"/>
  <c r="G286" i="9"/>
  <c r="F286" i="9"/>
  <c r="E286" i="9"/>
  <c r="I279" i="9"/>
  <c r="G292" i="9" s="1"/>
  <c r="I278" i="9"/>
  <c r="E278" i="9"/>
  <c r="A278" i="9"/>
  <c r="I277" i="9"/>
  <c r="G293" i="9" s="1"/>
  <c r="E277" i="9"/>
  <c r="A277" i="9"/>
  <c r="I250" i="9"/>
  <c r="H250" i="9"/>
  <c r="G250" i="9"/>
  <c r="I237" i="9"/>
  <c r="H237" i="9"/>
  <c r="G237" i="9"/>
  <c r="I221" i="9"/>
  <c r="H221" i="9"/>
  <c r="G221" i="9"/>
  <c r="I215" i="9"/>
  <c r="H215" i="9"/>
  <c r="G215" i="9"/>
  <c r="I205" i="9"/>
  <c r="H205" i="9"/>
  <c r="G205" i="9"/>
  <c r="I196" i="9"/>
  <c r="H196" i="9"/>
  <c r="G196" i="9"/>
  <c r="H186" i="9"/>
  <c r="I258" i="9" s="1"/>
  <c r="I257" i="9" s="1"/>
  <c r="G186" i="9"/>
  <c r="H258" i="9" s="1"/>
  <c r="H257" i="9" s="1"/>
  <c r="F186" i="9"/>
  <c r="G258" i="9" s="1"/>
  <c r="G257" i="9" s="1"/>
  <c r="H185" i="9"/>
  <c r="G185" i="9"/>
  <c r="H262" i="9" s="1"/>
  <c r="F185" i="9"/>
  <c r="G262" i="9" s="1"/>
  <c r="H183" i="9"/>
  <c r="H177" i="9"/>
  <c r="H184" i="9" s="1"/>
  <c r="H175" i="9"/>
  <c r="G175" i="9"/>
  <c r="G169" i="9"/>
  <c r="H167" i="9"/>
  <c r="G167" i="9"/>
  <c r="G161" i="9"/>
  <c r="G184" i="9" s="1"/>
  <c r="H159" i="9"/>
  <c r="G159" i="9"/>
  <c r="F159" i="9"/>
  <c r="F153" i="9"/>
  <c r="H151" i="9"/>
  <c r="G151" i="9"/>
  <c r="F151" i="9"/>
  <c r="F145" i="9"/>
  <c r="H143" i="9"/>
  <c r="G143" i="9"/>
  <c r="F143" i="9"/>
  <c r="F137" i="9"/>
  <c r="H135" i="9"/>
  <c r="G135" i="9"/>
  <c r="F135" i="9"/>
  <c r="F129" i="9"/>
  <c r="F184" i="9" s="1"/>
  <c r="I117" i="9"/>
  <c r="H117" i="9"/>
  <c r="G117" i="9"/>
  <c r="G108" i="9" s="1"/>
  <c r="I109" i="9"/>
  <c r="H109" i="9"/>
  <c r="G109" i="9"/>
  <c r="I107" i="9"/>
  <c r="H107" i="9"/>
  <c r="H103" i="9" s="1"/>
  <c r="G107" i="9"/>
  <c r="G103" i="9" s="1"/>
  <c r="I103" i="9"/>
  <c r="G93" i="9"/>
  <c r="H93" i="9" s="1"/>
  <c r="I93" i="9" s="1"/>
  <c r="G92" i="9"/>
  <c r="H92" i="9" s="1"/>
  <c r="I92" i="9" s="1"/>
  <c r="G91" i="9"/>
  <c r="H91" i="9" s="1"/>
  <c r="I91" i="9" s="1"/>
  <c r="G90" i="9"/>
  <c r="H90" i="9" s="1"/>
  <c r="I90" i="9" s="1"/>
  <c r="G89" i="9"/>
  <c r="H89" i="9" s="1"/>
  <c r="I89" i="9" s="1"/>
  <c r="G88" i="9"/>
  <c r="H88" i="9" s="1"/>
  <c r="I88" i="9" s="1"/>
  <c r="G87" i="9"/>
  <c r="H87" i="9" s="1"/>
  <c r="I87" i="9" s="1"/>
  <c r="H86" i="9"/>
  <c r="I86" i="9" s="1"/>
  <c r="G86" i="9"/>
  <c r="G82" i="9"/>
  <c r="H82" i="9" s="1"/>
  <c r="G81" i="9"/>
  <c r="I68" i="9"/>
  <c r="H68" i="9"/>
  <c r="G68" i="9"/>
  <c r="I57" i="9"/>
  <c r="I56" i="9" s="1"/>
  <c r="H57" i="9"/>
  <c r="H56" i="9" s="1"/>
  <c r="G56" i="9"/>
  <c r="C35" i="9"/>
  <c r="E279" i="9" s="1"/>
  <c r="H27" i="9"/>
  <c r="F39" i="9"/>
  <c r="H94" i="9" l="1"/>
  <c r="H263" i="9" s="1"/>
  <c r="I121" i="9"/>
  <c r="H72" i="9"/>
  <c r="H108" i="9"/>
  <c r="H121" i="9"/>
  <c r="I72" i="9"/>
  <c r="I108" i="9"/>
  <c r="F187" i="9"/>
  <c r="A279" i="9"/>
  <c r="G94" i="9"/>
  <c r="G263" i="9" s="1"/>
  <c r="H187" i="9"/>
  <c r="G121" i="9"/>
  <c r="G72" i="9"/>
  <c r="D37" i="9"/>
  <c r="E284" i="9" s="1"/>
  <c r="F37" i="9"/>
  <c r="G284" i="9" s="1"/>
  <c r="E38" i="9"/>
  <c r="H366" i="9" s="1"/>
  <c r="F38" i="9"/>
  <c r="K359" i="9" s="1"/>
  <c r="D38" i="9"/>
  <c r="H372" i="9" s="1"/>
  <c r="F40" i="9"/>
  <c r="G285" i="9" s="1"/>
  <c r="D40" i="9"/>
  <c r="E40" i="9"/>
  <c r="E37" i="9"/>
  <c r="F284" i="9" s="1"/>
  <c r="D39" i="9"/>
  <c r="I261" i="9"/>
  <c r="E293" i="9"/>
  <c r="G261" i="9"/>
  <c r="F293" i="9"/>
  <c r="H261" i="9"/>
  <c r="E39" i="9"/>
  <c r="I82" i="9"/>
  <c r="I94" i="9" s="1"/>
  <c r="I263" i="9" s="1"/>
  <c r="G187" i="9"/>
  <c r="I262" i="9"/>
  <c r="E291" i="8"/>
  <c r="G289" i="9" l="1"/>
  <c r="K365" i="9"/>
  <c r="H360" i="9"/>
  <c r="H368" i="9"/>
  <c r="H374" i="9"/>
  <c r="H363" i="9"/>
  <c r="H365" i="9"/>
  <c r="H362" i="9"/>
  <c r="H370" i="9"/>
  <c r="H359" i="9"/>
  <c r="H367" i="9"/>
  <c r="H364" i="9"/>
  <c r="H361" i="9"/>
  <c r="H369" i="9"/>
  <c r="K363" i="9"/>
  <c r="K374" i="9"/>
  <c r="K361" i="9"/>
  <c r="K367" i="9"/>
  <c r="E374" i="9"/>
  <c r="K369" i="9"/>
  <c r="K368" i="9"/>
  <c r="K360" i="9"/>
  <c r="K370" i="9"/>
  <c r="K362" i="9"/>
  <c r="K372" i="9"/>
  <c r="K364" i="9"/>
  <c r="K366" i="9"/>
  <c r="F285" i="9"/>
  <c r="F289" i="9" s="1"/>
  <c r="H264" i="9"/>
  <c r="H265" i="9"/>
  <c r="G265" i="9"/>
  <c r="G264" i="9"/>
  <c r="E369" i="9"/>
  <c r="E361" i="9"/>
  <c r="E359" i="9"/>
  <c r="E372" i="9"/>
  <c r="E370" i="9"/>
  <c r="E368" i="9"/>
  <c r="E366" i="9"/>
  <c r="E364" i="9"/>
  <c r="E362" i="9"/>
  <c r="E360" i="9"/>
  <c r="E367" i="9"/>
  <c r="E365" i="9"/>
  <c r="E363" i="9"/>
  <c r="I264" i="9"/>
  <c r="I265" i="9"/>
  <c r="E283" i="9" l="1"/>
  <c r="H371" i="9"/>
  <c r="H373" i="9" s="1"/>
  <c r="H375" i="9" s="1"/>
  <c r="K371" i="9"/>
  <c r="K373" i="9" s="1"/>
  <c r="K375" i="9" s="1"/>
  <c r="E371" i="9"/>
  <c r="E373" i="9" s="1"/>
  <c r="G283" i="9"/>
  <c r="G290" i="9" s="1"/>
  <c r="F283" i="9"/>
  <c r="H443" i="2"/>
  <c r="N370" i="8"/>
  <c r="N369" i="8"/>
  <c r="N368" i="8"/>
  <c r="N367" i="8"/>
  <c r="N366" i="8"/>
  <c r="N365" i="8"/>
  <c r="N364" i="8"/>
  <c r="N363" i="8"/>
  <c r="N362" i="8"/>
  <c r="N361" i="8"/>
  <c r="N360" i="8"/>
  <c r="N359" i="8"/>
  <c r="H378" i="9" l="1"/>
  <c r="H379" i="9" s="1"/>
  <c r="K378" i="9"/>
  <c r="K379" i="9" s="1"/>
  <c r="K380" i="9" s="1"/>
  <c r="E375" i="9"/>
  <c r="E378" i="9"/>
  <c r="E379" i="9" s="1"/>
  <c r="H376" i="9"/>
  <c r="F290" i="9"/>
  <c r="F292" i="9" s="1"/>
  <c r="N372" i="8"/>
  <c r="I304" i="2"/>
  <c r="E285" i="8"/>
  <c r="H380" i="9" l="1"/>
  <c r="F39" i="8"/>
  <c r="G285" i="8" s="1"/>
  <c r="K372" i="8"/>
  <c r="E39" i="8"/>
  <c r="F285" i="8" s="1"/>
  <c r="K370" i="8" l="1"/>
  <c r="K366" i="8"/>
  <c r="K362" i="8"/>
  <c r="K369" i="8"/>
  <c r="K365" i="8"/>
  <c r="K361" i="8"/>
  <c r="K367" i="8"/>
  <c r="K368" i="8"/>
  <c r="K364" i="8"/>
  <c r="K360" i="8"/>
  <c r="K363" i="8"/>
  <c r="K359" i="8"/>
  <c r="G286" i="8" l="1"/>
  <c r="F286" i="8"/>
  <c r="I277" i="8"/>
  <c r="I109" i="8"/>
  <c r="E286" i="8"/>
  <c r="H186" i="8"/>
  <c r="H185" i="8"/>
  <c r="H177" i="8"/>
  <c r="H184" i="8" s="1"/>
  <c r="H183" i="8"/>
  <c r="K376" i="8" l="1"/>
  <c r="J371" i="8"/>
  <c r="G291" i="8"/>
  <c r="K374" i="8" s="1"/>
  <c r="G288" i="8"/>
  <c r="I279" i="8"/>
  <c r="G292" i="8" s="1"/>
  <c r="G293" i="8" s="1"/>
  <c r="I278" i="8"/>
  <c r="I250" i="8"/>
  <c r="I237" i="8"/>
  <c r="I221" i="8"/>
  <c r="I215" i="8"/>
  <c r="I205" i="8"/>
  <c r="I196" i="8"/>
  <c r="I258" i="8"/>
  <c r="I257" i="8" s="1"/>
  <c r="H187" i="8"/>
  <c r="H175" i="8"/>
  <c r="H167" i="8"/>
  <c r="H159" i="8"/>
  <c r="H151" i="8"/>
  <c r="H143" i="8"/>
  <c r="H135" i="8"/>
  <c r="I117" i="8"/>
  <c r="I108" i="8" s="1"/>
  <c r="I107" i="8"/>
  <c r="I103" i="8" s="1"/>
  <c r="I68" i="8"/>
  <c r="I57" i="8"/>
  <c r="I56" i="8" s="1"/>
  <c r="G284" i="8"/>
  <c r="G289" i="8" s="1"/>
  <c r="H306" i="2"/>
  <c r="I306" i="2"/>
  <c r="I319" i="2"/>
  <c r="J321" i="2"/>
  <c r="I321" i="2"/>
  <c r="J306" i="2"/>
  <c r="I121" i="8" l="1"/>
  <c r="I72" i="8"/>
  <c r="I261" i="8"/>
  <c r="I262" i="8"/>
  <c r="G429" i="2"/>
  <c r="I265" i="8" l="1"/>
  <c r="I300" i="2"/>
  <c r="J308" i="2" s="1"/>
  <c r="I315" i="2"/>
  <c r="K406" i="2"/>
  <c r="K405" i="2"/>
  <c r="J404" i="2"/>
  <c r="I404" i="2" s="1"/>
  <c r="I390" i="2"/>
  <c r="A291" i="2" l="1"/>
  <c r="A289" i="2"/>
  <c r="A285" i="2"/>
  <c r="A283" i="2"/>
  <c r="H103" i="2"/>
  <c r="I103" i="2"/>
  <c r="A290" i="2"/>
  <c r="A284" i="2"/>
  <c r="I244" i="2"/>
  <c r="I231" i="2"/>
  <c r="I215" i="2"/>
  <c r="I209" i="2"/>
  <c r="I199" i="2"/>
  <c r="I190" i="2"/>
  <c r="H180" i="2"/>
  <c r="I252" i="2" s="1"/>
  <c r="I251" i="2" s="1"/>
  <c r="H179" i="2"/>
  <c r="H177" i="2"/>
  <c r="H171" i="2"/>
  <c r="H178" i="2" s="1"/>
  <c r="H169" i="2"/>
  <c r="H161" i="2"/>
  <c r="H153" i="2"/>
  <c r="H145" i="2"/>
  <c r="H137" i="2"/>
  <c r="H129" i="2"/>
  <c r="I111" i="2"/>
  <c r="I101" i="2"/>
  <c r="I97" i="2" s="1"/>
  <c r="I62" i="2"/>
  <c r="I51" i="2"/>
  <c r="I50" i="2" s="1"/>
  <c r="A292" i="2" l="1"/>
  <c r="A286" i="2"/>
  <c r="I66" i="2"/>
  <c r="I102" i="2"/>
  <c r="I115" i="2" s="1"/>
  <c r="H181" i="2"/>
  <c r="I256" i="2"/>
  <c r="I255" i="2"/>
  <c r="I259" i="2" l="1"/>
  <c r="G169" i="8"/>
  <c r="G161" i="8"/>
  <c r="F153" i="8"/>
  <c r="F145" i="8"/>
  <c r="F137" i="8"/>
  <c r="F129" i="8"/>
  <c r="G186" i="8"/>
  <c r="H258" i="8" s="1"/>
  <c r="H257" i="8" s="1"/>
  <c r="F186" i="8"/>
  <c r="G258" i="8" s="1"/>
  <c r="G257" i="8" s="1"/>
  <c r="G185" i="8"/>
  <c r="H262" i="8" s="1"/>
  <c r="F185" i="8"/>
  <c r="G262" i="8" s="1"/>
  <c r="G175" i="8"/>
  <c r="G167" i="8"/>
  <c r="G159" i="8"/>
  <c r="F159" i="8"/>
  <c r="G151" i="8"/>
  <c r="F151" i="8"/>
  <c r="G143" i="8"/>
  <c r="F143" i="8"/>
  <c r="G135" i="8"/>
  <c r="F135" i="8"/>
  <c r="H117" i="8"/>
  <c r="G117" i="8"/>
  <c r="H109" i="8"/>
  <c r="G109" i="8"/>
  <c r="H107" i="8"/>
  <c r="H103" i="8" s="1"/>
  <c r="G107" i="8"/>
  <c r="G103" i="8" s="1"/>
  <c r="F147" i="2"/>
  <c r="F139" i="2"/>
  <c r="F131" i="2"/>
  <c r="G111" i="2"/>
  <c r="G102" i="2" s="1"/>
  <c r="H111" i="2"/>
  <c r="H102" i="2" s="1"/>
  <c r="G103" i="2"/>
  <c r="G153" i="2"/>
  <c r="F153" i="2"/>
  <c r="G145" i="2"/>
  <c r="F145" i="2"/>
  <c r="G137" i="2"/>
  <c r="F137" i="2"/>
  <c r="F123" i="2"/>
  <c r="G163" i="2"/>
  <c r="G155" i="2"/>
  <c r="E362" i="8"/>
  <c r="D371" i="8"/>
  <c r="G371" i="8"/>
  <c r="G81" i="8"/>
  <c r="G75" i="2"/>
  <c r="G180" i="2"/>
  <c r="H252" i="2" s="1"/>
  <c r="H251" i="2" s="1"/>
  <c r="G179" i="2"/>
  <c r="F180" i="2"/>
  <c r="G252" i="2" s="1"/>
  <c r="G251" i="2" s="1"/>
  <c r="F179" i="2"/>
  <c r="G256" i="2" s="1"/>
  <c r="G169" i="2"/>
  <c r="G161" i="2"/>
  <c r="G129" i="2"/>
  <c r="F129" i="2"/>
  <c r="M360" i="8"/>
  <c r="M361" i="8"/>
  <c r="M362" i="8"/>
  <c r="M363" i="8"/>
  <c r="M364" i="8"/>
  <c r="M365" i="8"/>
  <c r="M366" i="8"/>
  <c r="M367" i="8"/>
  <c r="M368" i="8"/>
  <c r="M369" i="8"/>
  <c r="M370" i="8"/>
  <c r="M359" i="8"/>
  <c r="M372" i="8" s="1"/>
  <c r="H372" i="8" s="1"/>
  <c r="L360" i="8"/>
  <c r="L361" i="8"/>
  <c r="L362" i="8"/>
  <c r="L363" i="8"/>
  <c r="L364" i="8"/>
  <c r="L365" i="8"/>
  <c r="L366" i="8"/>
  <c r="L367" i="8"/>
  <c r="L368" i="8"/>
  <c r="L369" i="8"/>
  <c r="L370" i="8"/>
  <c r="L359" i="8"/>
  <c r="G304" i="2"/>
  <c r="G319" i="2"/>
  <c r="G404" i="2"/>
  <c r="F404" i="2" s="1"/>
  <c r="D404" i="2"/>
  <c r="C404" i="2" s="1"/>
  <c r="E319" i="2"/>
  <c r="E304" i="2"/>
  <c r="F288" i="8"/>
  <c r="E288" i="8"/>
  <c r="E321" i="2"/>
  <c r="H321" i="2"/>
  <c r="G321" i="2"/>
  <c r="F321" i="2"/>
  <c r="F291" i="8"/>
  <c r="E278" i="8"/>
  <c r="A278" i="8"/>
  <c r="E277" i="8"/>
  <c r="A277" i="8"/>
  <c r="C35" i="8"/>
  <c r="A279" i="8" s="1"/>
  <c r="F443" i="2"/>
  <c r="D443" i="2"/>
  <c r="H405" i="2"/>
  <c r="G306" i="2"/>
  <c r="F306" i="2"/>
  <c r="E306" i="2"/>
  <c r="G300" i="2"/>
  <c r="E300" i="2"/>
  <c r="G315" i="2"/>
  <c r="G323" i="2" s="1"/>
  <c r="E315" i="2"/>
  <c r="F323" i="2" s="1"/>
  <c r="E278" i="2"/>
  <c r="A278" i="2"/>
  <c r="E272" i="2"/>
  <c r="A272" i="2"/>
  <c r="G295" i="2"/>
  <c r="F284" i="8"/>
  <c r="F289" i="8" s="1"/>
  <c r="E284" i="8"/>
  <c r="E289" i="8" s="1"/>
  <c r="H250" i="8"/>
  <c r="G250" i="8"/>
  <c r="H237" i="8"/>
  <c r="G237" i="8"/>
  <c r="H221" i="8"/>
  <c r="G221" i="8"/>
  <c r="H215" i="8"/>
  <c r="G215" i="8"/>
  <c r="H205" i="8"/>
  <c r="G205" i="8"/>
  <c r="H196" i="8"/>
  <c r="G196" i="8"/>
  <c r="G93" i="8"/>
  <c r="H93" i="8" s="1"/>
  <c r="I93" i="8" s="1"/>
  <c r="G92" i="8"/>
  <c r="H92" i="8" s="1"/>
  <c r="I92" i="8" s="1"/>
  <c r="G91" i="8"/>
  <c r="H91" i="8" s="1"/>
  <c r="I91" i="8" s="1"/>
  <c r="G90" i="8"/>
  <c r="H90" i="8" s="1"/>
  <c r="I90" i="8" s="1"/>
  <c r="G89" i="8"/>
  <c r="H89" i="8" s="1"/>
  <c r="I89" i="8" s="1"/>
  <c r="G88" i="8"/>
  <c r="H88" i="8" s="1"/>
  <c r="I88" i="8" s="1"/>
  <c r="G87" i="8"/>
  <c r="H87" i="8" s="1"/>
  <c r="I87" i="8" s="1"/>
  <c r="G86" i="8"/>
  <c r="G82" i="8"/>
  <c r="H82" i="8" s="1"/>
  <c r="I82" i="8" s="1"/>
  <c r="H68" i="8"/>
  <c r="G68" i="8"/>
  <c r="H57" i="8"/>
  <c r="H56" i="8" s="1"/>
  <c r="G57" i="8"/>
  <c r="G56" i="8" s="1"/>
  <c r="E397" i="2"/>
  <c r="E429" i="2"/>
  <c r="F439" i="2" s="1"/>
  <c r="C429" i="2"/>
  <c r="D436" i="2" s="1"/>
  <c r="F390" i="2"/>
  <c r="H399" i="2" s="1"/>
  <c r="E279" i="2"/>
  <c r="G86" i="2"/>
  <c r="H86" i="2" s="1"/>
  <c r="I86" i="2" s="1"/>
  <c r="G83" i="2"/>
  <c r="H83" i="2" s="1"/>
  <c r="I83" i="2" s="1"/>
  <c r="G87" i="2"/>
  <c r="H87" i="2" s="1"/>
  <c r="I87" i="2" s="1"/>
  <c r="G81" i="2"/>
  <c r="H81" i="2" s="1"/>
  <c r="I81" i="2" s="1"/>
  <c r="G82" i="2"/>
  <c r="H82" i="2" s="1"/>
  <c r="I82" i="2" s="1"/>
  <c r="G84" i="2"/>
  <c r="H84" i="2" s="1"/>
  <c r="I84" i="2" s="1"/>
  <c r="G85" i="2"/>
  <c r="H85" i="2" s="1"/>
  <c r="I85" i="2" s="1"/>
  <c r="G80" i="2"/>
  <c r="H80" i="2" s="1"/>
  <c r="I80" i="2" s="1"/>
  <c r="A279" i="2"/>
  <c r="E277" i="2"/>
  <c r="E273" i="2"/>
  <c r="E271" i="2"/>
  <c r="G231" i="2"/>
  <c r="G101" i="2"/>
  <c r="G97" i="2" s="1"/>
  <c r="H101" i="2"/>
  <c r="H97" i="2" s="1"/>
  <c r="G190" i="2"/>
  <c r="G244" i="2"/>
  <c r="G215" i="2"/>
  <c r="G209" i="2"/>
  <c r="G199" i="2"/>
  <c r="A277" i="2"/>
  <c r="A271" i="2"/>
  <c r="A273" i="2"/>
  <c r="H190" i="2"/>
  <c r="H244" i="2"/>
  <c r="H231" i="2"/>
  <c r="H215" i="2"/>
  <c r="H209" i="2"/>
  <c r="H199" i="2"/>
  <c r="H62" i="2"/>
  <c r="H51" i="2"/>
  <c r="H50" i="2" s="1"/>
  <c r="G62" i="2"/>
  <c r="G51" i="2"/>
  <c r="G50" i="2" s="1"/>
  <c r="H402" i="2"/>
  <c r="H256" i="2"/>
  <c r="G181" i="2"/>
  <c r="H362" i="8"/>
  <c r="E361" i="8"/>
  <c r="E370" i="8"/>
  <c r="E365" i="8"/>
  <c r="E369" i="8"/>
  <c r="E364" i="8"/>
  <c r="G72" i="8" l="1"/>
  <c r="G308" i="2"/>
  <c r="H308" i="2"/>
  <c r="A280" i="2"/>
  <c r="F325" i="2" s="1"/>
  <c r="L372" i="8"/>
  <c r="E372" i="8" s="1"/>
  <c r="I303" i="2"/>
  <c r="H444" i="2" s="1"/>
  <c r="E318" i="2"/>
  <c r="H398" i="2"/>
  <c r="G66" i="2"/>
  <c r="E279" i="8"/>
  <c r="E368" i="8"/>
  <c r="E359" i="8"/>
  <c r="E366" i="8"/>
  <c r="E363" i="8"/>
  <c r="E367" i="8"/>
  <c r="E360" i="8"/>
  <c r="E374" i="8"/>
  <c r="G115" i="2"/>
  <c r="G108" i="8"/>
  <c r="G187" i="8"/>
  <c r="H108" i="8"/>
  <c r="H121" i="8" s="1"/>
  <c r="G261" i="8"/>
  <c r="G265" i="8" s="1"/>
  <c r="H261" i="8"/>
  <c r="H265" i="8" s="1"/>
  <c r="H368" i="8"/>
  <c r="G94" i="8"/>
  <c r="G263" i="8" s="1"/>
  <c r="H86" i="8"/>
  <c r="I86" i="8" s="1"/>
  <c r="I94" i="8" s="1"/>
  <c r="I263" i="8" s="1"/>
  <c r="I264" i="8" s="1"/>
  <c r="F184" i="8"/>
  <c r="F187" i="8"/>
  <c r="H72" i="8"/>
  <c r="H401" i="2"/>
  <c r="H397" i="2"/>
  <c r="H395" i="2"/>
  <c r="H400" i="2"/>
  <c r="H394" i="2"/>
  <c r="H403" i="2"/>
  <c r="H393" i="2"/>
  <c r="H396" i="2"/>
  <c r="G318" i="2"/>
  <c r="G303" i="2"/>
  <c r="F444" i="2" s="1"/>
  <c r="I318" i="2"/>
  <c r="H66" i="2"/>
  <c r="D435" i="2"/>
  <c r="H255" i="2"/>
  <c r="H259" i="2" s="1"/>
  <c r="H115" i="2"/>
  <c r="F178" i="2"/>
  <c r="F435" i="2"/>
  <c r="H441" i="2"/>
  <c r="H437" i="2"/>
  <c r="H433" i="2"/>
  <c r="H439" i="2"/>
  <c r="H435" i="2"/>
  <c r="H431" i="2"/>
  <c r="H440" i="2"/>
  <c r="H436" i="2"/>
  <c r="H432" i="2"/>
  <c r="H442" i="2"/>
  <c r="H438" i="2"/>
  <c r="H434" i="2"/>
  <c r="F436" i="2"/>
  <c r="H392" i="2"/>
  <c r="K400" i="2"/>
  <c r="K396" i="2"/>
  <c r="K392" i="2"/>
  <c r="K402" i="2"/>
  <c r="K398" i="2"/>
  <c r="K394" i="2"/>
  <c r="K403" i="2"/>
  <c r="K399" i="2"/>
  <c r="K395" i="2"/>
  <c r="K401" i="2"/>
  <c r="K397" i="2"/>
  <c r="K393" i="2"/>
  <c r="H323" i="2"/>
  <c r="H324" i="2" s="1"/>
  <c r="F324" i="2"/>
  <c r="G324" i="2"/>
  <c r="A274" i="2"/>
  <c r="E303" i="2"/>
  <c r="E406" i="2" s="1"/>
  <c r="G88" i="2"/>
  <c r="G257" i="2" s="1"/>
  <c r="G178" i="2"/>
  <c r="I88" i="2"/>
  <c r="I257" i="2" s="1"/>
  <c r="I258" i="2" s="1"/>
  <c r="F432" i="2"/>
  <c r="F442" i="2"/>
  <c r="F437" i="2"/>
  <c r="F433" i="2"/>
  <c r="F431" i="2"/>
  <c r="E323" i="2"/>
  <c r="E324" i="2" s="1"/>
  <c r="F441" i="2"/>
  <c r="F440" i="2"/>
  <c r="F434" i="2"/>
  <c r="F438" i="2"/>
  <c r="H88" i="2"/>
  <c r="H257" i="2" s="1"/>
  <c r="E274" i="2"/>
  <c r="D439" i="2"/>
  <c r="D431" i="2"/>
  <c r="D432" i="2"/>
  <c r="D441" i="2"/>
  <c r="D438" i="2"/>
  <c r="D437" i="2"/>
  <c r="D433" i="2"/>
  <c r="D442" i="2"/>
  <c r="D434" i="2"/>
  <c r="G255" i="2"/>
  <c r="G121" i="8"/>
  <c r="E396" i="2"/>
  <c r="E392" i="2"/>
  <c r="E402" i="2"/>
  <c r="E393" i="2"/>
  <c r="E394" i="2"/>
  <c r="E399" i="2"/>
  <c r="E398" i="2"/>
  <c r="E400" i="2"/>
  <c r="E395" i="2"/>
  <c r="D440" i="2"/>
  <c r="E401" i="2"/>
  <c r="E280" i="2"/>
  <c r="H374" i="8"/>
  <c r="H367" i="8"/>
  <c r="H369" i="8"/>
  <c r="H365" i="8"/>
  <c r="H363" i="8"/>
  <c r="H364" i="8"/>
  <c r="H361" i="8"/>
  <c r="H360" i="8"/>
  <c r="H366" i="8"/>
  <c r="H370" i="8"/>
  <c r="H359" i="8"/>
  <c r="E403" i="2"/>
  <c r="F181" i="2"/>
  <c r="G184" i="8"/>
  <c r="G264" i="8" l="1"/>
  <c r="E283" i="8" s="1"/>
  <c r="E371" i="8"/>
  <c r="E373" i="8" s="1"/>
  <c r="K371" i="8"/>
  <c r="K373" i="8" s="1"/>
  <c r="K378" i="8" s="1"/>
  <c r="H94" i="8"/>
  <c r="H263" i="8" s="1"/>
  <c r="H264" i="8" s="1"/>
  <c r="G283" i="8" s="1"/>
  <c r="G290" i="8" s="1"/>
  <c r="H404" i="2"/>
  <c r="H407" i="2" s="1"/>
  <c r="H258" i="2"/>
  <c r="H317" i="2" s="1"/>
  <c r="H322" i="2" s="1"/>
  <c r="H327" i="2" s="1"/>
  <c r="I302" i="2"/>
  <c r="I307" i="2" s="1"/>
  <c r="I308" i="2" s="1"/>
  <c r="J317" i="2"/>
  <c r="J322" i="2" s="1"/>
  <c r="J323" i="2" s="1"/>
  <c r="J302" i="2"/>
  <c r="J307" i="2" s="1"/>
  <c r="I317" i="2"/>
  <c r="I322" i="2" s="1"/>
  <c r="I323" i="2" s="1"/>
  <c r="I325" i="2" s="1"/>
  <c r="H445" i="2"/>
  <c r="F445" i="2"/>
  <c r="F446" i="2" s="1"/>
  <c r="K404" i="2"/>
  <c r="K407" i="2" s="1"/>
  <c r="H406" i="2"/>
  <c r="E325" i="2"/>
  <c r="D444" i="2"/>
  <c r="G258" i="2"/>
  <c r="G259" i="2"/>
  <c r="H371" i="8"/>
  <c r="H373" i="8" s="1"/>
  <c r="H325" i="2"/>
  <c r="G325" i="2"/>
  <c r="E404" i="2"/>
  <c r="E407" i="2" s="1"/>
  <c r="D445" i="2"/>
  <c r="H408" i="2" l="1"/>
  <c r="E376" i="8"/>
  <c r="E290" i="8"/>
  <c r="E292" i="8" s="1"/>
  <c r="E293" i="8" s="1"/>
  <c r="K375" i="8"/>
  <c r="K379" i="8"/>
  <c r="F283" i="8"/>
  <c r="E375" i="8"/>
  <c r="E378" i="8"/>
  <c r="E379" i="8" s="1"/>
  <c r="G317" i="2"/>
  <c r="G322" i="2" s="1"/>
  <c r="G327" i="2" s="1"/>
  <c r="H302" i="2"/>
  <c r="H307" i="2" s="1"/>
  <c r="G302" i="2"/>
  <c r="F447" i="2" s="1"/>
  <c r="J309" i="2"/>
  <c r="J310" i="2"/>
  <c r="I310" i="2"/>
  <c r="I309" i="2"/>
  <c r="J325" i="2"/>
  <c r="J324" i="2"/>
  <c r="H447" i="2"/>
  <c r="H448" i="2" s="1"/>
  <c r="I327" i="2"/>
  <c r="K409" i="2"/>
  <c r="K410" i="2" s="1"/>
  <c r="J327" i="2"/>
  <c r="K408" i="2"/>
  <c r="H446" i="2"/>
  <c r="D446" i="2"/>
  <c r="D449" i="2" s="1"/>
  <c r="E317" i="2"/>
  <c r="E322" i="2" s="1"/>
  <c r="E327" i="2" s="1"/>
  <c r="E302" i="2"/>
  <c r="F302" i="2"/>
  <c r="F307" i="2" s="1"/>
  <c r="F308" i="2" s="1"/>
  <c r="F317" i="2"/>
  <c r="F322" i="2" s="1"/>
  <c r="F327" i="2" s="1"/>
  <c r="E408" i="2"/>
  <c r="H375" i="8"/>
  <c r="H378" i="8"/>
  <c r="H379" i="8" s="1"/>
  <c r="H376" i="8" l="1"/>
  <c r="H380" i="8" s="1"/>
  <c r="F290" i="8"/>
  <c r="F292" i="8" s="1"/>
  <c r="F293" i="8" s="1"/>
  <c r="H409" i="2"/>
  <c r="H410" i="2" s="1"/>
  <c r="G307" i="2"/>
  <c r="G309" i="2" s="1"/>
  <c r="H312" i="2"/>
  <c r="K380" i="8"/>
  <c r="E380" i="8"/>
  <c r="K411" i="2"/>
  <c r="H449" i="2"/>
  <c r="I324" i="2"/>
  <c r="J312" i="2"/>
  <c r="I312" i="2"/>
  <c r="F312" i="2"/>
  <c r="H309" i="2"/>
  <c r="H310" i="2"/>
  <c r="D447" i="2"/>
  <c r="D448" i="2" s="1"/>
  <c r="E307" i="2"/>
  <c r="E308" i="2" s="1"/>
  <c r="E409" i="2"/>
  <c r="E410" i="2" s="1"/>
  <c r="F448" i="2"/>
  <c r="F449" i="2"/>
  <c r="H411" i="2" l="1"/>
  <c r="G312" i="2"/>
  <c r="F309" i="2"/>
  <c r="F310" i="2"/>
  <c r="E312" i="2"/>
  <c r="G310" i="2"/>
  <c r="E411" i="2"/>
  <c r="E309" i="2" l="1"/>
  <c r="E310" i="2"/>
  <c r="E285" i="9"/>
  <c r="E289" i="9" s="1"/>
  <c r="E376" i="9" l="1"/>
  <c r="E380" i="9" s="1"/>
  <c r="E290" i="9"/>
  <c r="E292" i="9" s="1"/>
</calcChain>
</file>

<file path=xl/sharedStrings.xml><?xml version="1.0" encoding="utf-8"?>
<sst xmlns="http://schemas.openxmlformats.org/spreadsheetml/2006/main" count="2318" uniqueCount="857">
  <si>
    <t>1. Projectvoorstelling</t>
  </si>
  <si>
    <t>2. Omgevingsanalyse</t>
  </si>
  <si>
    <t>Als u wil slagen …</t>
  </si>
  <si>
    <t>Doe de proef …</t>
  </si>
  <si>
    <t>Straat + huisnummer:</t>
  </si>
  <si>
    <t>Postcode + gemeente:</t>
  </si>
  <si>
    <t>GSM:</t>
  </si>
  <si>
    <t>E-mail:</t>
  </si>
  <si>
    <t>Studies/opleiding:</t>
  </si>
  <si>
    <t>Professionele ervaring:</t>
  </si>
  <si>
    <t>Gezinssituatie:</t>
  </si>
  <si>
    <t>Telefoon:</t>
  </si>
  <si>
    <t>Website:</t>
  </si>
  <si>
    <t>Beschrijf uitvoerig wat u van plan bent te gaan doen.</t>
  </si>
  <si>
    <t>Toenemende concurrentie</t>
  </si>
  <si>
    <t>Veranderende wetgeving</t>
  </si>
  <si>
    <t>Economische toestand</t>
  </si>
  <si>
    <t>Andere</t>
  </si>
  <si>
    <t>Aan welke aspecten van uw dienstverlening zullen de ouders belang hechten?</t>
  </si>
  <si>
    <t>Hoe voert u communicatie met de ouders (huishoudelijk reglement, heen- en weerschriftje, …)?</t>
  </si>
  <si>
    <t>Hoe zal u een klacht behandelen?</t>
  </si>
  <si>
    <t>Welk budget voorziet u voor marketing en reclame?</t>
  </si>
  <si>
    <t>Kiest u voor:</t>
  </si>
  <si>
    <t>Waarom?</t>
  </si>
  <si>
    <t>Indien u voor een vennootschapsvorm kiest, voor welke vennootschapsvorm opteert u en waarom?</t>
  </si>
  <si>
    <t>Wat:</t>
  </si>
  <si>
    <t>Aantal zelfstandigen:</t>
  </si>
  <si>
    <t>Aantal personeelsleden:</t>
  </si>
  <si>
    <t>Jaar 1</t>
  </si>
  <si>
    <t>Jaar 2</t>
  </si>
  <si>
    <t>Materiële vaste activa</t>
  </si>
  <si>
    <t>Aan te kopen</t>
  </si>
  <si>
    <t xml:space="preserve">Terrein, grond </t>
  </si>
  <si>
    <t xml:space="preserve">Gebouw </t>
  </si>
  <si>
    <t xml:space="preserve">Inrichting </t>
  </si>
  <si>
    <t xml:space="preserve">Machines, toestellen </t>
  </si>
  <si>
    <t xml:space="preserve">Meubilair en uitrusting </t>
  </si>
  <si>
    <t>Rollend materiaal</t>
  </si>
  <si>
    <t>Computermateriaal</t>
  </si>
  <si>
    <t>Gereedschap, klein materiaal en speelgoed</t>
  </si>
  <si>
    <t>Reeds aangekocht - inbreng in natura</t>
  </si>
  <si>
    <t xml:space="preserve">Vlottende activa  </t>
  </si>
  <si>
    <t>Afschrijvingen</t>
  </si>
  <si>
    <t>Eigen vermogen</t>
  </si>
  <si>
    <t>Inbreng in geld persoon 1</t>
  </si>
  <si>
    <t>Inbreng in geld persoon 2</t>
  </si>
  <si>
    <t>Inbreng in geld persoon 3</t>
  </si>
  <si>
    <t>Inbreng in natura</t>
  </si>
  <si>
    <t>Vreemde middelen</t>
  </si>
  <si>
    <t>Achtergestelde lening</t>
  </si>
  <si>
    <t xml:space="preserve">Overige </t>
  </si>
  <si>
    <t>Totaal bedrag</t>
  </si>
  <si>
    <t>Looptijd in jaren</t>
  </si>
  <si>
    <t>Intrestvoet</t>
  </si>
  <si>
    <t>Totaal kapitaalaflossing</t>
  </si>
  <si>
    <t>Totaal intrest</t>
  </si>
  <si>
    <t>Totaal</t>
  </si>
  <si>
    <t>Huisvestingskosten</t>
  </si>
  <si>
    <t xml:space="preserve">Huur </t>
  </si>
  <si>
    <t>Onroerende voorheffing</t>
  </si>
  <si>
    <t xml:space="preserve">Brandverzekering </t>
  </si>
  <si>
    <t>Onderhoud en herstellingen</t>
  </si>
  <si>
    <t>Overige</t>
  </si>
  <si>
    <t>Administratieve kosten</t>
  </si>
  <si>
    <t>Telefoon, fax, gsm, internet, postzegels</t>
  </si>
  <si>
    <t>Boekhouding</t>
  </si>
  <si>
    <t>Bureelbenodigdheden</t>
  </si>
  <si>
    <t>Extern advies</t>
  </si>
  <si>
    <t>Vennootschapsbijdrage</t>
  </si>
  <si>
    <t>Kosten neerlegging jaarrekening</t>
  </si>
  <si>
    <t>Marketingkosten</t>
  </si>
  <si>
    <t>Decoratie</t>
  </si>
  <si>
    <t>Geschenken</t>
  </si>
  <si>
    <t>Exploitatiekosten</t>
  </si>
  <si>
    <t>Luiers</t>
  </si>
  <si>
    <t>Onderhoud toestellen</t>
  </si>
  <si>
    <t xml:space="preserve">Verzekering burgerlijke aansprakelijkheid en lichamelijke ongevallen  </t>
  </si>
  <si>
    <t>Schoonmaakproducten</t>
  </si>
  <si>
    <t>Klein materiaal en speelgoed</t>
  </si>
  <si>
    <t>Personeelskosten</t>
  </si>
  <si>
    <t>Sociale bijdragen zelfstandigen</t>
  </si>
  <si>
    <t>Totale loonkost personeel</t>
  </si>
  <si>
    <t>Geneeskundige dienst</t>
  </si>
  <si>
    <t>Sociaal secretariaat</t>
  </si>
  <si>
    <t>Brandstof</t>
  </si>
  <si>
    <t>Financiële kosten</t>
  </si>
  <si>
    <t>Intresten op leningen</t>
  </si>
  <si>
    <t>Abonnementen en lidgelden</t>
  </si>
  <si>
    <t>Kapitaalaflossingen</t>
  </si>
  <si>
    <t>Voeding</t>
  </si>
  <si>
    <t>Verzorgingsproducten</t>
  </si>
  <si>
    <t>DAGprijs</t>
  </si>
  <si>
    <t>Maak uw keuze…</t>
  </si>
  <si>
    <t>Brandveiligheid</t>
  </si>
  <si>
    <t>4. Organisatieplan</t>
  </si>
  <si>
    <t>3. Commercieel plan</t>
  </si>
  <si>
    <t>Vorderingen op klanten</t>
  </si>
  <si>
    <t xml:space="preserve">Vereist aantal kindjes per dag </t>
  </si>
  <si>
    <t>Minimum vereiste bezettingsgraad</t>
  </si>
  <si>
    <t>Doorgerekende kosten</t>
  </si>
  <si>
    <t>in geval van forfaitaire maandprijzen</t>
  </si>
  <si>
    <t>Vraagprijs kind/opvangdag:</t>
  </si>
  <si>
    <t>in geval van prijzen die forfaitair per maand aan de ouders worden aangerekend</t>
  </si>
  <si>
    <t>FORFAITAIRE MAANDprijs</t>
  </si>
  <si>
    <t>DAGprijs Jaar 1</t>
  </si>
  <si>
    <t>Bedrag
Jaar 1</t>
  </si>
  <si>
    <t>FORFAITAIRE MAANDprijs Jaar 1</t>
  </si>
  <si>
    <t>Bedrag
Jaar 2</t>
  </si>
  <si>
    <t>DAGprijs Jaar 2</t>
  </si>
  <si>
    <t>FORFAITAIRE MAANDprijs Jaar 2</t>
  </si>
  <si>
    <t>5.1 Situatieschets</t>
  </si>
  <si>
    <t>Afschrijvingstabel</t>
  </si>
  <si>
    <t>5.3 Financiering</t>
  </si>
  <si>
    <t xml:space="preserve"> </t>
  </si>
  <si>
    <t>Vul alle geplande financieringen in gedurende het eerste en tweede jaar van uw activiteit. Het totaal van de financieringen moet minstens evenveel bedragen als de totale investeringen.</t>
  </si>
  <si>
    <t>Meer over de verschillende financieringsvormen:</t>
  </si>
  <si>
    <t>Schulden op lange termijn (&gt; 1 jaar)</t>
  </si>
  <si>
    <t>Schulden op korte termijn (&lt; 1 jaar)</t>
  </si>
  <si>
    <t>Kaskrediet</t>
  </si>
  <si>
    <t>5.4 Vaste kosten</t>
  </si>
  <si>
    <t>Provinciebelasting - gemeentebelasting</t>
  </si>
  <si>
    <t>Lijst van erkende boekhouders</t>
  </si>
  <si>
    <t>Mogelijkheid tot subsidie via de Vlaamse overheid</t>
  </si>
  <si>
    <t>Bedragen vennootschapsbijdrage</t>
  </si>
  <si>
    <t>Kostprijs neerlegging jaarrekening</t>
  </si>
  <si>
    <t>Provinciebelastingen - provincie Antwerpen</t>
  </si>
  <si>
    <t>Provinciebelastingen - provincie Limburg</t>
  </si>
  <si>
    <t>Provinciebelastingen - provincie Oost-Vlaanderen</t>
  </si>
  <si>
    <t>Provinciebelastingen - provincie West-Vlaanderen</t>
  </si>
  <si>
    <t>Overzicht mogelijke vergunningen</t>
  </si>
  <si>
    <t>www.sabam.be</t>
  </si>
  <si>
    <t>Ondernemersloon</t>
  </si>
  <si>
    <t>Berekening van uw loon</t>
  </si>
  <si>
    <t>Berekening van de sociale bijdragen</t>
  </si>
  <si>
    <t>Mogelijke verzekeringen: - Vrij aanvullend pensioen</t>
  </si>
  <si>
    <t xml:space="preserve">Sociaal secretariaat </t>
  </si>
  <si>
    <t>http://www.minfin.fgov.be/portail2/nl/themes/transport/vehicles-use.htm#N</t>
  </si>
  <si>
    <t>Totaal vaste kosten bedrijfseconomische benadering</t>
  </si>
  <si>
    <t>Totaal vaste kosten kasstroombenadering</t>
  </si>
  <si>
    <t>Aankoop en reiniging beroepskledij</t>
  </si>
  <si>
    <t>Verplaatsingskosten</t>
  </si>
  <si>
    <t>Verkeersbelasting</t>
  </si>
  <si>
    <t>In de verdere berekening wordt het hoogste bedrag van (1) of (2) gebruikt.</t>
  </si>
  <si>
    <t>achtergestelde lening</t>
  </si>
  <si>
    <t>Een lening die bij liquidatie van de onderneming als één van de laatste in de rij van verplichtingen (net voor het terugbetalen van het maatschappelijk kapitaal) wordt terugbetaald. Het voordeel is dat dit type lening wordt aanzien als quasi eigen vermogen in plaats van vreemd vermogen, wat een betere voorstelling van de verhouding tussen eigen middelen en vreemd vermogen geeft. Hierdoor daalt het risico voor de andere schuldeisers en wordt het klassiek bankkrediet toegankelijker.</t>
  </si>
  <si>
    <t>www.winwinlening.be</t>
  </si>
  <si>
    <t>afschrijvingen</t>
  </si>
  <si>
    <t>Het boekhoudkundig spreiden van de aanschaffingskost van vaste activa over de waarschijnlijke levensduur van deze goederen.</t>
  </si>
  <si>
    <t>eigen inbreng</t>
  </si>
  <si>
    <t>Bedrag dat de ondernemer zelf investeert bij de opstart van de zaak zowel in geld als in natura.</t>
  </si>
  <si>
    <t>financiering</t>
  </si>
  <si>
    <t>Bronnen waarmee de onderneming wordt gefinancierd. Omvat eigen inbreng, schulden op lange termijn en schulden op korte termijn.</t>
  </si>
  <si>
    <t>goodwill</t>
  </si>
  <si>
    <t>Prijs betaald voor de overname van goede naam, klantenbestand, kennis,… van een onderneming.</t>
  </si>
  <si>
    <t>investeringen</t>
  </si>
  <si>
    <t>kaskrediet</t>
  </si>
  <si>
    <t>Kredietvorm waarbij de kredietnemer van de bank de toelating krijgt om voor een overeenge-komen maximum bedrag (de kredietlijn) opnames te doen. Kaskredieten hebben als doel om kortstondige tekorten op te vangen. Het is een soepele, maar relatief dure kredietvorm.</t>
  </si>
  <si>
    <t xml:space="preserve">klantenvorderingen </t>
  </si>
  <si>
    <t>leverancierskrediet</t>
  </si>
  <si>
    <t>ondernemersloon</t>
  </si>
  <si>
    <t>In dit haalbaarheidsonderzoek beschouwen we het gewenste ondernemersloon (nettojaarloon + geraamde belastingen) als een vaste kost. Op deze manier wordt in de berekening van de doodpuntomzet rekening gehouden met een belangrijke kost, het loon van de ondernemer. In de boekhouding van uw eenmanszaak is dit immers geen vaste kost. Het netto-resultaat (omzet-kosten) aan het einde van het boekjaar is uw ondernemersloon.</t>
  </si>
  <si>
    <t>totaal vaste kosten bedrijfseconomische benadering</t>
  </si>
  <si>
    <t>totaal vaste kosten kasstroombenadering</t>
  </si>
  <si>
    <t xml:space="preserve">Het totaal van alle vaste kosten die louter rekening houden met de reële geldstroom. Afschrijvingen worden in deze berekening uitgesloten. De kapitaalsaflossingen (in principe geen kost) worden wel bij dit totale bedrag geteld.  </t>
  </si>
  <si>
    <t>vaste kosten</t>
  </si>
  <si>
    <t xml:space="preserve">vlottende activa </t>
  </si>
  <si>
    <t>Alle investeringen die op korte termijn (binnen het jaar) in geld omgezet kunnen worden, zoals voorraden, vorderingen op klanten, kortlopende belegging en liquide middelen (de financiële middelen in de kas en op de zichtrekening van de onderneming) .</t>
  </si>
  <si>
    <t>doorgerekende kosten</t>
  </si>
  <si>
    <t>oprichtingskosten</t>
  </si>
  <si>
    <t>liquide middelen</t>
  </si>
  <si>
    <t>Dit is geld in de kas of op de bank dat toelaat om gedurende de eerste 3 maanden te voorzien in het eigen levensonderhoud en de dekking van de eerste vaste kosten.</t>
  </si>
  <si>
    <t>Kind en Gezin</t>
  </si>
  <si>
    <t>Leverancierskrediet</t>
  </si>
  <si>
    <t>Winwinlening</t>
  </si>
  <si>
    <t>Eigen inbreng</t>
  </si>
  <si>
    <t>Financiering</t>
  </si>
  <si>
    <t xml:space="preserve">Liquide middelen </t>
  </si>
  <si>
    <t>Vlottende activa</t>
  </si>
  <si>
    <t>Goodwill</t>
  </si>
  <si>
    <t>Oprichtingskosten</t>
  </si>
  <si>
    <t>Investeringen</t>
  </si>
  <si>
    <t>5. Financieel luik</t>
  </si>
  <si>
    <t>terug naar het beschrijvend luik ▲</t>
  </si>
  <si>
    <t>In het financieel luik vindt u volgende onderdelen terug:</t>
  </si>
  <si>
    <t>Let op: dit is een haalbaarheidsstudie, geen boekhouding.</t>
  </si>
  <si>
    <t>5.2 Investeringen</t>
  </si>
  <si>
    <t>top ▲</t>
  </si>
  <si>
    <t>Hoe kan de overheid uw financiering gemakkelijker maken?</t>
  </si>
  <si>
    <t>De onroerende voorheffing</t>
  </si>
  <si>
    <t>Totaal financiering</t>
  </si>
  <si>
    <t>Vorming en opleiding</t>
  </si>
  <si>
    <t>Verzekering en taksen</t>
  </si>
  <si>
    <t>Totaal vaste kosten</t>
  </si>
  <si>
    <t>Totaal vaste kosten kasstroombenadering (totaal + kapitaalaflossingen) (2)</t>
  </si>
  <si>
    <t>Totaal vaste kosten bedrijfseconomische benadering (totaal + afschrijvingen) (1)</t>
  </si>
  <si>
    <t>Afschrijvings-
periode in jaren</t>
  </si>
  <si>
    <t>Voorwoord</t>
  </si>
  <si>
    <t>Schema</t>
  </si>
  <si>
    <t>Inhoudstafel</t>
  </si>
  <si>
    <t>1.1 Persoonlijke gegevens</t>
  </si>
  <si>
    <t>1.3 Basisidee</t>
  </si>
  <si>
    <t>3.3 Plaats</t>
  </si>
  <si>
    <t>3.4 Promotie</t>
  </si>
  <si>
    <t>4.1 Algemene organisatie</t>
  </si>
  <si>
    <t>4.2 Juridische vorm</t>
  </si>
  <si>
    <t>4.3 Administratieve formaliteiten</t>
  </si>
  <si>
    <t>Digitaal profiel (LinkedIn, Facebook,…):</t>
  </si>
  <si>
    <t>Bronnen</t>
  </si>
  <si>
    <t>Ontwikkel je idee</t>
  </si>
  <si>
    <t xml:space="preserve">► </t>
  </si>
  <si>
    <t>2.1 Bespreking van de omgeving (omgevingsfactoren)</t>
  </si>
  <si>
    <t>Welke evoluties en trends van de afgelopen jaren lijken zich de komende jaren meer en meer te manifesteren?</t>
  </si>
  <si>
    <t>Hoe gaat u inspelen op deze trends?</t>
  </si>
  <si>
    <t xml:space="preserve">Gebied </t>
  </si>
  <si>
    <t>Naam</t>
  </si>
  <si>
    <t xml:space="preserve">Adres </t>
  </si>
  <si>
    <t>Beschrijving</t>
  </si>
  <si>
    <t>Zwakte</t>
  </si>
  <si>
    <t>Hoe zal u zich onderscheiden van deze andere opvangmogelijkheden ? 
Als u iets anders denkt te doen dan de concurrentie, leg dan uit hoe u dat concreet zal waarmaken?</t>
  </si>
  <si>
    <t xml:space="preserve">Aan welk opvanginitiatief spiegelt u zich het meest en waarom? </t>
  </si>
  <si>
    <t>2.4 De leveranciers</t>
  </si>
  <si>
    <t>2.3 De concurrenten</t>
  </si>
  <si>
    <t>2.2 De klanten</t>
  </si>
  <si>
    <t>Ga na bij welke leveranciers u uw producten kan aankopen.</t>
  </si>
  <si>
    <t>Aan welke kenmerken moeten de aangekochte producten voldoen?</t>
  </si>
  <si>
    <t>Met welke leveranciers zal u samenwerken en waarom? Wat zijn hun belangrijkste kenmerken (betalingstermijnen, service, imago, kwaliteit, prijs, kortingen, ligging, leveringsvoorwaarden, ...)?</t>
  </si>
  <si>
    <t xml:space="preserve">Bronnen </t>
  </si>
  <si>
    <t>Eigen marktonderzoek</t>
  </si>
  <si>
    <t>Bevoorrechte getuigen</t>
  </si>
  <si>
    <t>www.kindengezin.be</t>
  </si>
  <si>
    <t>Voorzet</t>
  </si>
  <si>
    <t>www.voorzet.be</t>
  </si>
  <si>
    <t>www.unieko.be</t>
  </si>
  <si>
    <t>Nationaal instituut voor de statistiek: informatie over inkomensniveaus, geboortecijfers, …</t>
  </si>
  <si>
    <t>Trends</t>
  </si>
  <si>
    <t>Gemeente (bevolkingscijfers)</t>
  </si>
  <si>
    <t>Lokale statistieken</t>
  </si>
  <si>
    <t>http://aps.vlaanderen.be/lokaal/lokale_statistieken.htm</t>
  </si>
  <si>
    <t>Concurrenten</t>
  </si>
  <si>
    <t xml:space="preserve">    </t>
  </si>
  <si>
    <t>Hoe zal u er voor zorgen dat u te weten komt wat de ouders van uw kinderopvang vinden?</t>
  </si>
  <si>
    <t>3.1 Klantenbeleid</t>
  </si>
  <si>
    <t>Hoe zal u optreden tegen wanbetalers?</t>
  </si>
  <si>
    <t>3.2 Prijsbeleid</t>
  </si>
  <si>
    <t xml:space="preserve">3.3 Plaats </t>
  </si>
  <si>
    <t xml:space="preserve">3.4 Promotie </t>
  </si>
  <si>
    <t>Welk imago wilt u uitstralen en hoe zal u dit bereiken? Heeft u al een huisstijl (logo, slogan, eenvormige lay-out en kleurgebruik, inrichting, stijl van omgang met ouders, …)?
Zal u hiervoor een beroep doen op externen?</t>
  </si>
  <si>
    <t>Inrichting pand en opvangcapaciteit</t>
  </si>
  <si>
    <t>Vergunningen en toegang tot het beroep</t>
  </si>
  <si>
    <t>Uw gemeente: dienst ruimtelijke ordening, politie, brandweer…</t>
  </si>
  <si>
    <t>Maak een planning op van de werkweek (openingsuren opvang, bereiden van de maaltijden, aangeboden activiteiten, onderhoud, administratie, ...).</t>
  </si>
  <si>
    <t>Websites van banken, ondernemingsloketten, sociale secretariaten</t>
  </si>
  <si>
    <t>Beroepsfederatie van de verzekeraars</t>
  </si>
  <si>
    <t>www.assuralia.be</t>
  </si>
  <si>
    <t>►</t>
  </si>
  <si>
    <t>Keuze van vennootschapsvorm</t>
  </si>
  <si>
    <t>Totaal investeringen</t>
  </si>
  <si>
    <t>Vaste kosten</t>
  </si>
  <si>
    <t>Totaal van de afschrijvingen</t>
  </si>
  <si>
    <t>www.flandersdc.be</t>
  </si>
  <si>
    <t xml:space="preserve">www.bvergoed.be </t>
  </si>
  <si>
    <t>Alle uitgaven die een onderneming moet doen om echt van start te gaan. Deze worden gestructureerd in vaste activa en vlottende activa. Strikt genomen verschillen investeringen van kosten in die zin dat investeringen eenmalig zijn en kosten periodiek (maandelijks, trimestrieel, jaarlijks) terugkomen. In dit investeringsplan wordt naast de investeringen ook rekening gehouden met de uitgaven die bij aanvang van de activiteit moeten voorzien worden, zoals de opstartkosten.</t>
  </si>
  <si>
    <t>Wat houdt u eventueel nog tegen om te starten (nodige opleiding, zwakke punten, financiële middelen, …)?</t>
  </si>
  <si>
    <t>www.statbel.fgov.be</t>
  </si>
  <si>
    <t>Onder welke naam gaat u uw activiteit uitoefenen? Is deze naam of domeinnaam nog beschikbaar, ligt deze goed in de mond, …?</t>
  </si>
  <si>
    <t>Administratieve formaliteiten</t>
  </si>
  <si>
    <t>Bedragen die u nog tegoed heeft van ouders of Kind en Gezin.</t>
  </si>
  <si>
    <t>5.6 Haalbaarheidstoets</t>
  </si>
  <si>
    <t>Eens u daarop een zicht hebt, is het van belang na te gaan of uw project zowel intern als extern haalbaar is.</t>
  </si>
  <si>
    <t>5.6.1 Interne haalbaarheid</t>
  </si>
  <si>
    <t>5.6.2 Externe haalbaarheid</t>
  </si>
  <si>
    <t>De externe haalbaarheid wordt sterk beïnvloed door uw lokale situatie:</t>
  </si>
  <si>
    <t>Indien neen, herbekijk uw project.</t>
  </si>
  <si>
    <t>5.6.3 Haalbaarheidstoets op basis van de omzetprognose</t>
  </si>
  <si>
    <t xml:space="preserve">Hoeveel omzet verwacht u te behalen, als u uitgaat van een geleidelijke invulling van de beschikbare plaatsen? </t>
  </si>
  <si>
    <t>geraamde omzet per maand</t>
  </si>
  <si>
    <t>maand 1 (start)</t>
  </si>
  <si>
    <t>maand 2</t>
  </si>
  <si>
    <t xml:space="preserve">maand 3 </t>
  </si>
  <si>
    <t>maand 4</t>
  </si>
  <si>
    <t>maand 5</t>
  </si>
  <si>
    <t>maand 6</t>
  </si>
  <si>
    <t>maand 7</t>
  </si>
  <si>
    <t>maand 8</t>
  </si>
  <si>
    <t>maand 9</t>
  </si>
  <si>
    <t>maand 10</t>
  </si>
  <si>
    <t>maand 11</t>
  </si>
  <si>
    <t>maand 12</t>
  </si>
  <si>
    <t>jaar 1</t>
  </si>
  <si>
    <t>jaar 2</t>
  </si>
  <si>
    <t>Heeft u voldoende buffer om die periode te overbruggen omdat er voor u minder eigen inkomen zal overblijven?</t>
  </si>
  <si>
    <t xml:space="preserve">Besluit </t>
  </si>
  <si>
    <t>Indien het onderzoek van de interne en externe haalbaarheid positief is voor uw initiatief, is het van belang een omzetraming te doen.</t>
  </si>
  <si>
    <t xml:space="preserve">aantal openings-dagen per maand </t>
  </si>
  <si>
    <t>Uitgaven</t>
  </si>
  <si>
    <t>meubilair en uitrusting</t>
  </si>
  <si>
    <t>rollend materieel</t>
  </si>
  <si>
    <t>computermateriaal</t>
  </si>
  <si>
    <t>klein materiaal en speelgoed</t>
  </si>
  <si>
    <t>huurwaarborg</t>
  </si>
  <si>
    <t>startvoorraad</t>
  </si>
  <si>
    <t>huur</t>
  </si>
  <si>
    <t>onroerende voorheffing</t>
  </si>
  <si>
    <t>gas, elektriciteit, verwarming</t>
  </si>
  <si>
    <t>water</t>
  </si>
  <si>
    <t>brandverzekering</t>
  </si>
  <si>
    <t>brandveiligheid</t>
  </si>
  <si>
    <t>onderhoud en herstellingen</t>
  </si>
  <si>
    <t>telefoon, fax, gsm, internet, postzegels</t>
  </si>
  <si>
    <t>boekhouding</t>
  </si>
  <si>
    <t>bureelbenodigdheden</t>
  </si>
  <si>
    <t>extern advies</t>
  </si>
  <si>
    <t>vennootschapsbijdrage</t>
  </si>
  <si>
    <t>kosten neerlegging jaarrekening</t>
  </si>
  <si>
    <t>provinciebelasting - gemeentebelasting</t>
  </si>
  <si>
    <t>publiciteit en reclame</t>
  </si>
  <si>
    <t>huisstijl (logo, website, naamkaartjes…)</t>
  </si>
  <si>
    <t>decoratie</t>
  </si>
  <si>
    <t>geschenken</t>
  </si>
  <si>
    <t xml:space="preserve">verzekering BA en lichamelijke ongevallen  </t>
  </si>
  <si>
    <t>onderhoud toestellen</t>
  </si>
  <si>
    <t>schoonmaakproducten</t>
  </si>
  <si>
    <t>aankoop en reiniging beroepskledij</t>
  </si>
  <si>
    <t>abonnementen en lidgelden</t>
  </si>
  <si>
    <t>voeding</t>
  </si>
  <si>
    <t>inkomen zelfstandigen</t>
  </si>
  <si>
    <t>sociale bijdragen zelfstandigen</t>
  </si>
  <si>
    <t>totale loonkost personeel (incl. vakantiegeld, …)</t>
  </si>
  <si>
    <t>verzekering personeel</t>
  </si>
  <si>
    <t>vorming</t>
  </si>
  <si>
    <t>geneeskundige dienst</t>
  </si>
  <si>
    <t>sociaal secretariaat</t>
  </si>
  <si>
    <t>verzekering en taksen</t>
  </si>
  <si>
    <t>verkeersbelasting</t>
  </si>
  <si>
    <t>brandstof</t>
  </si>
  <si>
    <t>parking en openbaar vervoer</t>
  </si>
  <si>
    <t>bankkosten (beheer rekeningen en kaarten)</t>
  </si>
  <si>
    <t xml:space="preserve">Kapitaalaflossing kredieten </t>
  </si>
  <si>
    <t>andere achtergestelde leningen</t>
  </si>
  <si>
    <t>lening bank</t>
  </si>
  <si>
    <t>Inkomsten</t>
  </si>
  <si>
    <t>Overzicht inkomsten/uitgaven</t>
  </si>
  <si>
    <t>beginsaldo kas</t>
  </si>
  <si>
    <t>totale inkomsten</t>
  </si>
  <si>
    <t>totale uitgaven</t>
  </si>
  <si>
    <t>netto kasstroom</t>
  </si>
  <si>
    <t>inbreng financiële middelen</t>
  </si>
  <si>
    <t>kassaldo einde maand</t>
  </si>
  <si>
    <t xml:space="preserve">gemiddeld aantal voltijds aanwezige kindjes per dag </t>
  </si>
  <si>
    <t>inkomsten eigen prijszetting</t>
  </si>
  <si>
    <t xml:space="preserve">Is deze bezettingsgraad intern haalbaar? </t>
  </si>
  <si>
    <t xml:space="preserve">gemiddeld aantal voltijds aanwezige kindjes/dag </t>
  </si>
  <si>
    <t>Inbreng financiële middelen</t>
  </si>
  <si>
    <t>Enkel de ingekleurde velden mogen ingevuld worden.</t>
  </si>
  <si>
    <t>belastingen</t>
  </si>
  <si>
    <t>Naam + voornaam:</t>
  </si>
  <si>
    <t>Het afschrijvingsritme geldt als voorbeeld en is bijgevolg louter indicatief.</t>
  </si>
  <si>
    <t>2.5 De partners</t>
  </si>
  <si>
    <t>Hoe ziet u uw zelfstandige activiteit evolueren de komende 5 jaren (uitbreiding activiteit, 
personeel, …)?</t>
  </si>
  <si>
    <t xml:space="preserve">Geef een overzicht van alle taken die moeten worden opgenomen. Heeft u medewerkers nodig? Hoeveel? Geef aan welke taken u of uw medewerkers opnemen. </t>
  </si>
  <si>
    <t>Parking en openbaar vervoer</t>
  </si>
  <si>
    <t>Bankkosten (beheer rekeningen, kaarten, …)</t>
  </si>
  <si>
    <t>Kan u de vereiste bezetting bereiken, rekening houdend met de vraag naar kinderopvang en de concurrentie?</t>
  </si>
  <si>
    <t>overige:</t>
  </si>
  <si>
    <t>overige (familie en kennissen, …):</t>
  </si>
  <si>
    <t>andere (vb. subsidies van de gemeente, …)</t>
  </si>
  <si>
    <t>machines en toestellen</t>
  </si>
  <si>
    <t>opmerkingen</t>
  </si>
  <si>
    <t>Aanvullend op het financieel luik heeft het Agentschap Ondernemen een tool ontwikkeld dat u ondersteunt bij de kasplanning. Dit kasplan biedt een overzicht van alle uitgaven en inkomsten per maand, waardoor u een goed zicht krijgt op uw kaspositie op het einde van de maand. Dit geeft u de mogelijkheid eventuele tekorten tijdig op te merken, zodat u naar mogelijke oplossingen kan zoeken.</t>
  </si>
  <si>
    <t>KidsInvest</t>
  </si>
  <si>
    <t>intresten bij bank</t>
  </si>
  <si>
    <t>intresten op leningen</t>
  </si>
  <si>
    <t xml:space="preserve">totale inkomsten </t>
  </si>
  <si>
    <t>met betrekking tot vaste en variabele kosten:</t>
  </si>
  <si>
    <t>met betrekking tot investeringen:</t>
  </si>
  <si>
    <t>totaal</t>
  </si>
  <si>
    <t>gebouw en inrichting</t>
  </si>
  <si>
    <t>Voorbeelden van achtergestelde leningen die door de overheid worden toegekend zijn KidsInvest, de winwinlening en de achtergestelde leningen van het Participatiefonds.</t>
  </si>
  <si>
    <t>www.KidsInvest.be</t>
  </si>
  <si>
    <t>Het totaal van alle vaste kosten zoals die in de boekhouding zijn opgenomen. Hierbij houdt men rekening met de afschrijvingen.</t>
  </si>
  <si>
    <t>Uitgaven die op vaste regelmaat (maandelijks, trimestrieel, jaarlijks) terugkeren ongeacht de omzet en die boekhoudkundig niet over meerdere jaren worden afgeschreven.</t>
  </si>
  <si>
    <t>achterstal RSZ</t>
  </si>
  <si>
    <t>achterstal bedrijfsvoorheffing</t>
  </si>
  <si>
    <t>Opmerkingen</t>
  </si>
  <si>
    <t>Politiek, overheid, wetgeving, reglementering</t>
  </si>
  <si>
    <t>Brochure werken met kmo-adviseurs</t>
  </si>
  <si>
    <t>Doorgerekende kosten per kind/maand:</t>
  </si>
  <si>
    <t>Water</t>
  </si>
  <si>
    <t>Gas, elektriciteit, verwarming</t>
  </si>
  <si>
    <t>Sabam en billijke vergoeding</t>
  </si>
  <si>
    <t>Apotheek</t>
  </si>
  <si>
    <t>Andere subsidies</t>
  </si>
  <si>
    <t>Vereist aantal voltijdse contracten per maand</t>
  </si>
  <si>
    <t>* We nemen het hoogste bedrag van de vaste kosten, ofwel bedrijfseconomische benadering (1) ofwel kasstroombenadering (2)</t>
  </si>
  <si>
    <t>gemiddeld aantal  kindjes/dag</t>
  </si>
  <si>
    <t>sabam en billijke vergoeding</t>
  </si>
  <si>
    <t>apotheek</t>
  </si>
  <si>
    <t>achterstallige betalingen ouders</t>
  </si>
  <si>
    <t>bv. notariskosten bij de oprichting of kosten bij inschrijvingen in het ondernemingsloket.</t>
  </si>
  <si>
    <t>Op basis van bovenstaande berekening kent u de minimum vereiste bezettingsgraad van uw opvangvoorziening en weet u hoeveel kindjes u gemiddeld per dag of per maand moet opvangen om alle kosten te kunnen dekken en er een vooropgesteld inkomen aan over te houden.</t>
  </si>
  <si>
    <t>Kredietvorm waarbij de leverancier aan de afnemer krediet verleent.</t>
  </si>
  <si>
    <t>Aantal vergunde plaatsen</t>
  </si>
  <si>
    <t>Aan welke criteria moet uw opvanglocatie voldoen op vlak van bereikbaarheid, parkeermogelijkheden, zichtbaarheid, uitbreidingsmogelijkheden, buitenruimte, vergunde capaciteit, inrichting, ...?</t>
  </si>
  <si>
    <t xml:space="preserve">Heeft u reeds een opvanglocatie gevonden die aan deze criteria voldoet? Zo ja, waar? Is dit een gekocht of gehuurd pand ? </t>
  </si>
  <si>
    <t>Bent u als organisator ook verantwoordelijke van de kinderopvanglocatie of duidt u een verantwoordelijke en een vervanger van de verantwoordelijke aan?</t>
  </si>
  <si>
    <t>Hebt u de verplichte verzekeringen afgesloten (burgerlijke aansprakelijkheid, verzekering lichamelijke ongevallen van de opgevangen kinderen, arbeidsongevallenverzekering personeel)?</t>
  </si>
  <si>
    <t>Gezinsopvang</t>
  </si>
  <si>
    <t>Groepsopvang</t>
  </si>
  <si>
    <t>Vergunde plaatsen:</t>
  </si>
  <si>
    <t>Subsidieerbare plaatsen:</t>
  </si>
  <si>
    <t>in geval van dagprijzen</t>
  </si>
  <si>
    <t>Vraagprijs voltijds kind/maand:</t>
  </si>
  <si>
    <t>Autocontrolegids FAVV</t>
  </si>
  <si>
    <t>Afhankelijk van de gekozen prijszetting wordt er gewerkt met dagprijzen of forfaitaire maandprijzen. Er wordt geen rekening gehouden met eventuele hogere halve dagtarieven.</t>
  </si>
  <si>
    <t>De basissubsidie per plaats per jaar (is belastbaar)</t>
  </si>
  <si>
    <t>Basissubsidie</t>
  </si>
  <si>
    <t>In theorie is uw project intern haalbaar indien het vereiste bezettingspercentage onder 100% ligt. De toegelaten capaciteit (volgens het vergunde aantal plaatsen) wordt dan niet overschreden. In de praktijk is een bezettingsgraad van 100% echter niet realistisch. U zal immers niet elke dag het maximaal aantal toegelaten kindjes in uw opvangvoorziening opvangen.</t>
  </si>
  <si>
    <t>In de raming van de omzet kan u naast de ouderbijdragen nog eventueel doorgerekende kosten en subsidies van Kind en Gezin of andere subsidies meetellen.</t>
  </si>
  <si>
    <t>Subsidies van Kind en Gezin of andere</t>
  </si>
  <si>
    <t>Basissubsidie:</t>
  </si>
  <si>
    <t xml:space="preserve">per plaats per jaar </t>
  </si>
  <si>
    <t>per dag per plaats</t>
  </si>
  <si>
    <t xml:space="preserve">   </t>
  </si>
  <si>
    <t>doorgerekende kosten aan ouders</t>
  </si>
  <si>
    <t>flexibele opvang</t>
  </si>
  <si>
    <t>inclusieve opvang</t>
  </si>
  <si>
    <t>sponsoring</t>
  </si>
  <si>
    <t>Andere subsidies of inkomsten</t>
  </si>
  <si>
    <t>6.1 Situatieschets</t>
  </si>
  <si>
    <t>6.2 Investeringen</t>
  </si>
  <si>
    <t>6.3 Financiering</t>
  </si>
  <si>
    <t>6.4 Vaste kosten</t>
  </si>
  <si>
    <t>6.6 Haalbaarheidstoets</t>
  </si>
  <si>
    <t>6.6.1 Interne haalbaarheid</t>
  </si>
  <si>
    <t>6.6.2 Externe haalbaarheid</t>
  </si>
  <si>
    <t>6.6.3 Haalbaarheidstoets op basis van de omzetprognose</t>
  </si>
  <si>
    <t>6. Financieel luik</t>
  </si>
  <si>
    <t>terug trap 2-3 ▲</t>
  </si>
  <si>
    <t>haalbaarheid als u een vrije prijs zal hanteren.</t>
  </si>
  <si>
    <t>1.2 Administratieve gegevens van de op te richten kinderopvang</t>
  </si>
  <si>
    <t>Het is belangrijk uw collega-concurrenten goed te kennen. U kan van hen heel wat leren en misschien zelfs met hen samenwerken.</t>
  </si>
  <si>
    <t>Geef een korte beschrijving (al dan niet volgens inkomenstarief, uitstraling, aanbod, prijszetting, 
ligging, …) van elke concurrent met plus- en minpunten.</t>
  </si>
  <si>
    <t>Gaat u een klantentevredenheidsmeting doen? Hoe?</t>
  </si>
  <si>
    <t>Screenen beschermde namen</t>
  </si>
  <si>
    <t>http://register.boip.int/bmbonline/intro/show.do</t>
  </si>
  <si>
    <t>Bent u in orde met de startvoorwaarden van Kind en Gezin om een vergunning te krijgen?</t>
  </si>
  <si>
    <t xml:space="preserve">Bent u in orde met de werkingsvoorwaarden van Kind en Gezin om deze vergunning te behouden na de start? </t>
  </si>
  <si>
    <t>Provincie Vlaams-Brabant: geen provinciebelasting te betalen voor kinderopvang</t>
  </si>
  <si>
    <t>Subsidie flexibele groepsopvang</t>
  </si>
  <si>
    <t>Komt u in aanmerking voor de basissubsidie van trap 1?</t>
  </si>
  <si>
    <t>Op geen enkel moment mag het aantal kindjes het aantal vergunde plaatsen overschrijden!</t>
  </si>
  <si>
    <t>Subsidies Kind en Gezin of andere</t>
  </si>
  <si>
    <t>vrij aanvullend pensioen</t>
  </si>
  <si>
    <t>verzekering gewaarborgd loon</t>
  </si>
  <si>
    <t>vergunde plaatsen</t>
  </si>
  <si>
    <t>Komt u in aanmerking voor de plussubsidie van trap 3?</t>
  </si>
  <si>
    <t>De plussubsidie per plaats per jaar</t>
  </si>
  <si>
    <t>De externe haalbaarheid wordt sterk beïnvloed door de lokale situatie:</t>
  </si>
  <si>
    <t>geraamde omzet per maand zonder inkomens-tarief - leeftijd</t>
  </si>
  <si>
    <t>Hier vult u alle geplande investeringen in gedurende het eerste (startjaar) en tweede jaar van uw activiteit. Let wel, het gaat hier om duurdere aankopen die meerdere jaren zullen meegaan. Vul alle bedragen inclusief btw in (kinderopvang – vrijstelling van btw volgens artikel 44 § 2,2° btw-wetboek). De waarde van reeds aangekochte goederen vult u in bij "materiële vaste activa - reeds aangekocht - inbreng in natura".</t>
  </si>
  <si>
    <t>Vul de geplande vaste kosten op jaarbasis in. Let op! Vaste kosten zijn maandelijks/jaarlijks wederkerende kosten. In deze tabel mogen geen investeringen (duurdere aankopen die voorzien zijn om meerdere jaren in het opvanginitiatief gebruikt te worden) opgenomen worden. Deze horen thuis in het investeringsplan. Bedragen zijn inclusief btw.</t>
  </si>
  <si>
    <t>basissubsidie</t>
  </si>
  <si>
    <t>Aantal openingsdagen/jaar:</t>
  </si>
  <si>
    <t>Aantal gefactureerde maanden/jaar:</t>
  </si>
  <si>
    <t>subsidieerbare plaatsen</t>
  </si>
  <si>
    <t>openingsdagen per jaar</t>
  </si>
  <si>
    <t>maximum te factureren prestaties op jaarbasis</t>
  </si>
  <si>
    <t>Vaste kosten*</t>
  </si>
  <si>
    <t>Saldo vaste kosten (na aftrek van de subsidies)</t>
  </si>
  <si>
    <t>Verwachte omzet (zonder subsidies)</t>
  </si>
  <si>
    <t>Verwachte omzet (met subsidies)</t>
  </si>
  <si>
    <t>Winst of verlies vóór belasting (zonder subsidies)</t>
  </si>
  <si>
    <t>Winst of verlies vóór belasting (met subsidies)</t>
  </si>
  <si>
    <t xml:space="preserve">Zal u winst maken, zonder subsidies: </t>
  </si>
  <si>
    <t xml:space="preserve">Zal u winst maken, met subsidies: </t>
  </si>
  <si>
    <t>Zal u winst maken, zonder subsidies?</t>
  </si>
  <si>
    <t>Zal u winst maken, met subsidies?</t>
  </si>
  <si>
    <t>Facturatiedagen</t>
  </si>
  <si>
    <t>(minimum 18 voor een voltijds opvangplan)</t>
  </si>
  <si>
    <t>In deze berekening wordt geen rekening gehouden met halve dagen.</t>
  </si>
  <si>
    <t>facturatiedagen</t>
  </si>
  <si>
    <t>Saldo vaste kosten (na aftrek van de subsidies behalve prestatiecomponent subsidie volgens inkomenstarief)</t>
  </si>
  <si>
    <t>Vereist aantal kindjes per dag rekening houdend met de respijtdagen</t>
  </si>
  <si>
    <t>Plussubsidie</t>
  </si>
  <si>
    <t>Totale omzet o.b.v. prestatievergoeding</t>
  </si>
  <si>
    <t>Te hanteren omzet o.b.v. prestatievergoeding</t>
  </si>
  <si>
    <t>Saldo vaste kosten (na aftrek alle subsidies)</t>
  </si>
  <si>
    <t>Gemiddelde ouderbijdragen niet-gesubsidieerde prestaties</t>
  </si>
  <si>
    <t>Inkomen uit niet gesubsidieerde prestaties</t>
  </si>
  <si>
    <t>Winst of verlies vóór belastingen</t>
  </si>
  <si>
    <t>Zal u winst maken?</t>
  </si>
  <si>
    <t>Omzet nodig om alle kosten te dekken waarbij er winst noch verlies is (= break-even point). Aangezien de brutowinstmarge 100% is (geen variabele kosten), is de doodpuntomzet gelijk aan het saldo van de vaste kosten (= vaste kosten na aftrek van de subsidies, met uitzondering van de prestatiecomponent van de subsidie volgens inkomenstarief).</t>
  </si>
  <si>
    <t>Rekenen met bezetting op weekbasis x aantal weken per jaar open</t>
  </si>
  <si>
    <t>Opmerking:</t>
  </si>
  <si>
    <t>Hou ook rekening met de geleidelijke invulling van het aantal plaatsen na de start.</t>
  </si>
  <si>
    <t>aantal gefactureerde maanden</t>
  </si>
  <si>
    <t>maximum te factureren maanden op jaarbasis</t>
  </si>
  <si>
    <t>Maximale gesubsidieerde prestaties per jaar (subsidieerbare plaatsen x 220 dagen x 120%)</t>
  </si>
  <si>
    <t>Werkgeversorganisaties</t>
  </si>
  <si>
    <t>www.vlaamswelzijnsverbond.be</t>
  </si>
  <si>
    <t>Voedselveiligheid</t>
  </si>
  <si>
    <t>Checklist of autocontrolegids</t>
  </si>
  <si>
    <t>Basissubsidie K&amp;G - Trap 1 **</t>
  </si>
  <si>
    <t>Subsidie flexibele groepsopvang **</t>
  </si>
  <si>
    <t>Realistische bezettingsgraad (vb. 75 %) ****</t>
  </si>
  <si>
    <t>Kostprijs per opvangplaats per dag (realistische bezetting) *****</t>
  </si>
  <si>
    <t>Kostprijs per opvangplaats per maand (realistische bezetting) *****</t>
  </si>
  <si>
    <t>** Er wordt slechts 95 % van de subsidies uitbetaald. Het saldo komt telkens het volgende jaar.</t>
  </si>
  <si>
    <t>*** Minimum te factureren prestaties/maanden per jaar: aantal te factureren prestaties per jaar nodig om alle kosten te dekken</t>
  </si>
  <si>
    <t>Basissubsidie - Trap 1 **</t>
  </si>
  <si>
    <t>Subsidie inkomenstarief leeftijd - Trap 2 **</t>
  </si>
  <si>
    <t>Plussubsidie - Trap 3 **</t>
  </si>
  <si>
    <t>*** Minimum te factureren prestaties per jaar: aantal te factureren prestaties per jaar nodig om alle kosten te dekken</t>
  </si>
  <si>
    <t>Minimum te factureren prestaties per jaar *** (Saldo vaste kosten/subsidie inkomenstarief deel prestatie)</t>
  </si>
  <si>
    <t>Naam van de voorziening:</t>
  </si>
  <si>
    <t>Correctie met gerechtvaardige afwezigheden</t>
  </si>
  <si>
    <t>Aantal prestaties boven de gesubsidieerde prestaties</t>
  </si>
  <si>
    <t>gewogen gemiddeld aantal kindjes per dag</t>
  </si>
  <si>
    <t>aantal plaatsen waarvoor een vergunning wordt aangevraagd/werd bekomen bij K&amp;G</t>
  </si>
  <si>
    <t>doorgerekende kosten zijn kosten die apart, bovenop de dagprijs, worden aangerekend.</t>
  </si>
  <si>
    <t>aantal plaatsen waarvoor een vergunning werd bekomen bij K&amp;G</t>
  </si>
  <si>
    <t>aantal plaatsen waarvoor u (via programmatie) de subsidie inkomenstarief ontvangt/wenst te ontvangen. Dit aantal kan maximum gelijk zijn aan het aantal vergunde plaatsen</t>
  </si>
  <si>
    <t>Totale omzet o.b.v. prestatievergoeding na correctie</t>
  </si>
  <si>
    <t>Theoretisch plafond o.b.v. prestatievergoeding</t>
  </si>
  <si>
    <t>aantal plaatsen waarvoor u (via programmatie) de basissubsidie ontvangt/wenst te ontvangen.</t>
  </si>
  <si>
    <t>met subsidies</t>
  </si>
  <si>
    <t>zonder subsidies</t>
  </si>
  <si>
    <t>Dit zijn kosten die apart bovenop de dag- of maandprijs worden aangerekend (bv. verzorgingsproducten, het gebruik van afvalverwerking van luiers, administratie- en facturatiekosten (in trap 2 beperkt tot max 3,5 euro per mnd per kind), inningskosten bij wanbetaling, vervoer, verlies of beschadiging van materiaal bv. ouderbadge, ...).</t>
  </si>
  <si>
    <t>Winwinlening:</t>
  </si>
  <si>
    <t>http://winwin.pmv.eu/simulatie.aspx?ts=1427716763383</t>
  </si>
  <si>
    <t xml:space="preserve">startlening: </t>
  </si>
  <si>
    <t>http://www.pmv.eu/nl/participatiefonds-vlaanderen/startlening</t>
  </si>
  <si>
    <t>Starteo:</t>
  </si>
  <si>
    <t>http://www.pmv.eu/nl/participatiefonds-vlaanderen/starteo</t>
  </si>
  <si>
    <t>Detail Leningen</t>
  </si>
  <si>
    <t>Lening 1, afgesloten in jaar 1:</t>
  </si>
  <si>
    <t>Totaal geleend bedrag</t>
  </si>
  <si>
    <t>Aflossingsritme (maandelijks, driemaandelijks, jaarlijks)</t>
  </si>
  <si>
    <t>Jaarlijkse kapitaalaflossing</t>
  </si>
  <si>
    <t>Jaarlijkse intrest</t>
  </si>
  <si>
    <t>Totale jaarlijkse terugbetaling lening 1</t>
  </si>
  <si>
    <t>Lening 2, afgesloten in jaar 1:</t>
  </si>
  <si>
    <t>Totale jaarlijkse terugbetaling lening 2</t>
  </si>
  <si>
    <t>Lening 3, afgesloten in jaar 1:</t>
  </si>
  <si>
    <t>Totale jaarlijkse terugbetaling lening 3</t>
  </si>
  <si>
    <t>Lening 4, afgesloten in jaar 1:</t>
  </si>
  <si>
    <t>Totale jaarlijkse terugbetaling lening 4</t>
  </si>
  <si>
    <t>Lening 5, afgesloten in jaar 2:</t>
  </si>
  <si>
    <t>Totale jaarlijkse terugbetaling lening 5</t>
  </si>
  <si>
    <t>Lening 6, afgesloten in jaar 2:</t>
  </si>
  <si>
    <t>Totaal afgesloten leningen</t>
  </si>
  <si>
    <t>Totale jaarlijkse terugbetaling</t>
  </si>
  <si>
    <t>Participatiefonds Vlaanderen</t>
  </si>
  <si>
    <t>U kan zelf een simulatie van de jaarlijkse kapitaalaflossing en intrest maken. Deze kan u hieronder in de tabel invullen.</t>
  </si>
  <si>
    <t>Proficiat, u heeft uw plan uitgeschreven. Is het haalbaar? Dient u uw project te herbekijken? Is het project definitief niet haalbaar? Bespreek de resultaten met een adviseur van de ondersteuningsstructuur kinderopvang of uw boekhouder. Mogelijk dient u uw project te herbekijken.</t>
  </si>
  <si>
    <t xml:space="preserve">In de raming van de omzet kan u naast de ouderbijdragen nog eventueel doorgerekende kosten en subsidies van Kind en Gezin of andere subsidies meetellen. </t>
  </si>
  <si>
    <t xml:space="preserve">Hou er bij het onderzoeken van de haalbaarheid rekening mee dat subsidies enkel toegekend worden op programmatiebasis. Het is dus geen zekerheid dat u deze kan bekomen. </t>
  </si>
  <si>
    <t>Het kasplan is pas een betrouwbaar instrument als u alle geplande uitgaven en inkomsten in de juiste maand probeert in te vullen. Dit is op het ogenblik dat het bedrag op de rekening binnenkomt of van de rekening afgaat.</t>
  </si>
  <si>
    <t>Deel een totale jaarkost niet in 12 gelijke delen, tenzij ook effectief elke maand een zelfde bedrag betaald wordt (bv huur).</t>
  </si>
  <si>
    <t>aantal openingsdagen</t>
  </si>
  <si>
    <t>aantal ingevulde plaatsen</t>
  </si>
  <si>
    <t>Totale jaarlijkse terugbetaling lening 6</t>
  </si>
  <si>
    <t xml:space="preserve">http://www.pmv.eu/nl/diensten/kidsinvest </t>
  </si>
  <si>
    <t xml:space="preserve">Maak een simulatie van uw terugbetaling: </t>
  </si>
  <si>
    <t>www.participatiefonds.be</t>
  </si>
  <si>
    <t>KidsInvest:</t>
  </si>
  <si>
    <t>Subsidie inkomenstarief</t>
  </si>
  <si>
    <t>www.som.be</t>
  </si>
  <si>
    <t>www.kindengezin.be/kinderopvang</t>
  </si>
  <si>
    <t xml:space="preserve">Bovendien kan het Financieelkompas kinderopvang dienen als basis voor een ondernemingsplan. </t>
  </si>
  <si>
    <t>Probeer het Financieelkompas kinderopvang zo volledig en concreet mogelijk in te vullen! Zo krijgt u zicht op de uiteindelijke haalbaarheid van uw project.</t>
  </si>
  <si>
    <t>5.5 Break-even</t>
  </si>
  <si>
    <t>6.5 Break-even</t>
  </si>
  <si>
    <t>Indien u hiermee rekening houdt, probeer in te schatten of de minimum vereiste bezettingsgraad om de break-even te bereiken (zie tabel hierboven) intern haalbaar is:</t>
  </si>
  <si>
    <t>Indien neen, in welk jaar verwacht u break-even (punt waarop u winst begint te maken) te behalen?</t>
  </si>
  <si>
    <t>Op basis van de vaste en de variabele kosten kan u onderzoeken welke omzet u minimaal moet realiseren om uit de kosten te geraken (break-even) en welke bezetting u daarvoor moet halen in uw opvangvoorziening.
De haalbaarheidstoets helpt u de overweging te maken of die minimumbezetting haalbaar is.</t>
  </si>
  <si>
    <t>Break-even</t>
  </si>
  <si>
    <t>Op basis van bovenstaande vaste kosten wordt hieronder de minimum vereiste bezettingsgraad berekend. Door het toepassen van een aantal vereenvoudigingen, is dit slechts een benadering. Bv. voeding werd als vaste i.p.v. variabele kost beschouwd, waardoor de brutowinstmarge in de break-evenberekening 100% is.</t>
  </si>
  <si>
    <t>break-even</t>
  </si>
  <si>
    <t>Op basis van bovenstaande vaste kosten wordt hieronder de minimum vereiste bezettingsgraad berekend. Door het toepassen van een aantal vereenvoudigingen, is dit slechts een benadering. Bv. werd er geen rekening gehouden met de verhoging van de leeftijdscomponent en werd voeding als vaste i.p.v. variabele kost beschouwd, waardoor de brutowinstmarge in de break-evenberekening 100% is.</t>
  </si>
  <si>
    <t>Indien u hiermee rekening houdt, probeer in te schatten of de minimum vereiste bezettingsgraad om break-even te bereiken (zie tabel hierboven) intern haalbaar is:</t>
  </si>
  <si>
    <t>Indien neen, in welk jaar verwacht break-even (punt waarop u winst begint te maken) te behalen?</t>
  </si>
  <si>
    <t>Waarom denkt u dat uw project zal slagen (persoonlijke troeven, kennis, ervaring, pedagogische aanpak, bereikbaarheid, ... )?</t>
  </si>
  <si>
    <t>Hoe pakt u deze moeilijkheden aan?</t>
  </si>
  <si>
    <t>Hoe denkt u hier een objectief beeld van te krijgen?</t>
  </si>
  <si>
    <t>Wat er zich in de (wijde) omgeving van uw kinderopvang afspeelt, kan rechtstreeks of onrechtstreeks een grote invloed uitoefenen op uw activiteiten. Welke tendensen binnen onderstaande omgevingsfactoren kunnen een invloed hebben op uw sector en dus op uw opvanginitiatief?
In welke mate?</t>
  </si>
  <si>
    <t>Hoe schat u de huidige en toekomstige vraag naar kinderopvang met vrije prijs in uw regio in?</t>
  </si>
  <si>
    <t>Hoe blijft u in de toekomst op de hoogte van alle trends en ontwikkelingen (Kind en Gezin, Lokaal Overleg, Federatie, vakliteratuur, …)?</t>
  </si>
  <si>
    <t>Uit welke (deel)gemeenten en wijken zullen de kinderen komen? Vul dit in volgorde van belangrijkheid in (1 = meest belangrijk).</t>
  </si>
  <si>
    <t>Hoe komt u dit te weten?</t>
  </si>
  <si>
    <t xml:space="preserve">Groeiambities  ja/nee/onbekend </t>
  </si>
  <si>
    <t>Dagprijs/maandprijs: €……………  of inkomensgerelateerde prijs</t>
  </si>
  <si>
    <t>Sanctionerende vergoedingen</t>
  </si>
  <si>
    <t>Aantal respijtdagen</t>
  </si>
  <si>
    <t>Imago</t>
  </si>
  <si>
    <t>Werknemers/zelfstandigen</t>
  </si>
  <si>
    <t>Hoelang bestaan ze al</t>
  </si>
  <si>
    <t>Sterkte (uniek verkoop argument)</t>
  </si>
  <si>
    <t>Waarom zou een ouder kiezen om bij uw initiatief meer te betalen of bij u blijven als ze een inkomensgerelateerde plaats aangeboden krijgen?</t>
  </si>
  <si>
    <t>Waarom zouden medewerkers blijven als ze elders meer zouden kunnen verdienen?</t>
  </si>
  <si>
    <t>Infrastructuur: naam en omschrijving</t>
  </si>
  <si>
    <t>ICT: naam en omschrijving</t>
  </si>
  <si>
    <t>Kantoormateriaal: naam en omschrijving</t>
  </si>
  <si>
    <t>Voeding: naam en omschrijving</t>
  </si>
  <si>
    <t>Verzorging: naam en omschrijving</t>
  </si>
  <si>
    <t>Onderhoud: naam en omschrijving</t>
  </si>
  <si>
    <t>Afvalverwerking: naam en omschrijving</t>
  </si>
  <si>
    <t>Andere: naam en omschrijving</t>
  </si>
  <si>
    <t>Hoe kan u betere tarieven krijgen bij bovenstaande leveranciers? (vb. samenwerking met collega's)</t>
  </si>
  <si>
    <t>Hoe zal u inschatten dat de partners waarmee u zal samenwerken voldoende kennis van zaken hebben?</t>
  </si>
  <si>
    <t>Hebt u voldoende contacten?</t>
  </si>
  <si>
    <t xml:space="preserve"> 't Opzet</t>
  </si>
  <si>
    <t>www.topzet.be</t>
  </si>
  <si>
    <t>Unizo Kinderopvang</t>
  </si>
  <si>
    <t>www.federatiekinderopvang.be</t>
  </si>
  <si>
    <t>www.nsz.be</t>
  </si>
  <si>
    <t>www.voka.be</t>
  </si>
  <si>
    <t>Huis van het Kind</t>
  </si>
  <si>
    <t>Lokaal overleg Kinderopvang/Regie kinderopvang - ga langs bij uw stad of gemeente</t>
  </si>
  <si>
    <t>Zijn er nog supplementen voor luiers, overuren, speciale voeding, …? Indien ja, geef de prijs van de extra's die u zal aanrekenen.</t>
  </si>
  <si>
    <t>Welke waarborg zal u vragen? Hoe zal u deze bewaren? Wanneer zal u deze wel/niet terugbetalen?</t>
  </si>
  <si>
    <t>Hoe scoort de opvanglocatie die u op het oog heeft voor volgende facetten (van 1 (slecht) tot 5 (zeer goed):</t>
  </si>
  <si>
    <t xml:space="preserve">Oppervlakte:                       </t>
  </si>
  <si>
    <t xml:space="preserve">Parkeergelegenheid:                       </t>
  </si>
  <si>
    <t xml:space="preserve">Bereikbaarheid wagen:                       </t>
  </si>
  <si>
    <t xml:space="preserve">Bereikbaarheid                        </t>
  </si>
  <si>
    <t xml:space="preserve">openbaar vervoer:                      </t>
  </si>
  <si>
    <t xml:space="preserve">Uitstraling/zichtbaarheid:                       </t>
  </si>
  <si>
    <t xml:space="preserve">Veiligheid:                       </t>
  </si>
  <si>
    <t xml:space="preserve">Buitenruimte:                       </t>
  </si>
  <si>
    <t xml:space="preserve">Ligging t.o.v. onderwijs:                       </t>
  </si>
  <si>
    <t xml:space="preserve">Ligigng t.o.v. </t>
  </si>
  <si>
    <t>werkgeledenheid</t>
  </si>
  <si>
    <t>Zijn er aanpassingen nodig aan het pand om te voldoen aan de specifieke infrastructuurvereisten? Welke?</t>
  </si>
  <si>
    <t>Zijn er vereisten in het kader van de autocontrolegids voor de opvang van baby's en peuters van het FAVV (voor groepsopvang) waarvoor aanpassingen moeten gebeuren? Welke?</t>
  </si>
  <si>
    <t>In geval van huur, vanaf wanneer zal u huurgelden betalen?</t>
  </si>
  <si>
    <t>Waarom hebt u voor deze naam gekozen?</t>
  </si>
  <si>
    <t xml:space="preserve">Op welke manieren (eigen website, sociale media, flyers, advertenties, media (radio, TV, tijdschriften), …) zal u zich bekendmaken vóór en bij de start? </t>
  </si>
  <si>
    <t>Op welke plaatsen zal u promotie maken?</t>
  </si>
  <si>
    <t>Vlaams Infrastructuurfonds voor Persoonsgebonden Aangeledenheden (VIPA)</t>
  </si>
  <si>
    <t>www.vipa.be</t>
  </si>
  <si>
    <t>'t Opzet</t>
  </si>
  <si>
    <t>Aan welke kwalificaties moeten uw medewerkers voldoen?</t>
  </si>
  <si>
    <t>Wanneer plant u de aanwerving van uw personeel/het vinden van zelfstandige medewerkers?</t>
  </si>
  <si>
    <t>Hoe zal u uw personeel verlonen, motiveren en evalueren?/Welke vergoeding zullen uw zelfstandige collega's ontvangen?</t>
  </si>
  <si>
    <t>Hoe en hoe vaak zullen u en uw personeel/zelfstandige medewerkers bijscholing volgen?</t>
  </si>
  <si>
    <t>Hoe zal u personeel/zelfstandige medewerkers vervangen bij ziekte of vetrek?</t>
  </si>
  <si>
    <t xml:space="preserve">* </t>
  </si>
  <si>
    <t>Epocket Mijn eigen zaak - kinderopvang</t>
  </si>
  <si>
    <t>Webinars unizo</t>
  </si>
  <si>
    <t>Jaar 3</t>
  </si>
  <si>
    <t>Bedrag
Jaar 3</t>
  </si>
  <si>
    <t>Lening 7, afgesloten in jaar 3:</t>
  </si>
  <si>
    <t>DAGprijs Jaar 3</t>
  </si>
  <si>
    <t>FORFAITAIRE MAANDprijs Jaar 3</t>
  </si>
  <si>
    <t>Ja</t>
  </si>
  <si>
    <t xml:space="preserve">►  </t>
  </si>
  <si>
    <t>www.unizo.be/starters/projecten/go4business</t>
  </si>
  <si>
    <t>Met wie zal u samenwerken en wat zal u samen doen ? (vb. boekhouder, sociaal secretariaat, Lokaal Overleg Kinderopvang, regie kinderopvang (stad of gemeente), pedagogische ondersteuner (gratis), collega's, …)</t>
  </si>
  <si>
    <t>www.unizo.be/kinderopvang/</t>
  </si>
  <si>
    <t>www.huizenvanhetkind.be/hk/</t>
  </si>
  <si>
    <t>www.faronet.be/files/bijlagen/e-documenten/trendboekje.pdf</t>
  </si>
  <si>
    <t>www.kindengezin.be/toepassingen/zoekopvang.jsp</t>
  </si>
  <si>
    <t xml:space="preserve">Hoe liggen uw prijzen ten opzichte van die van uw 'concurrenten' die met een dagprijs werken?  </t>
  </si>
  <si>
    <t>Ga zeker ook de IKG-tarieven na op de website van Kind &amp; Gezin.</t>
  </si>
  <si>
    <t>Welk betalingssysteem zal u toepassen (maandelijks vooraf, voorschotten, domiciliëring, …)?</t>
  </si>
  <si>
    <t>Geeft u korting bij opvang van meerdere kinderen uit hetzelfde gezin of voor andere doelgroepen?  Zo ja, welke?</t>
  </si>
  <si>
    <t>Hoeveel opvangdagen voorziet u per jaar?</t>
  </si>
  <si>
    <t>Moeten de ouders betalen tijdens de afwezigheid van hun kind (wegens ziekte/vakantie)? 
Voorziet u ‘gratis dagen’?</t>
  </si>
  <si>
    <t>Heeft u nagevraagd bij de gemeente of kinderopvang op deze plaats toegestaan is, rekening houdend met bv. bestemmingswijziging, verkavelingsvoorschriften, bijzonder plan van aanleg, …?</t>
  </si>
  <si>
    <t xml:space="preserve"> 
</t>
  </si>
  <si>
    <r>
      <rPr>
        <sz val="11"/>
        <rFont val="Calibri"/>
        <family val="2"/>
        <scheme val="minor"/>
      </rPr>
      <t xml:space="preserve">infrastructuurdeskundigen Kind en Gezin: </t>
    </r>
    <r>
      <rPr>
        <u/>
        <sz val="11"/>
        <color indexed="12"/>
        <rFont val="Calibri"/>
        <family val="2"/>
        <scheme val="minor"/>
      </rPr>
      <t>www.kindengezin.be/formulieren/planadvies.jsp</t>
    </r>
  </si>
  <si>
    <t>www.kindengezin.be/kinderopvang/sector-babys-en-peuters/veiligheid-en-gezondheid/voeding-en-beweging/#Voedselhygine</t>
  </si>
  <si>
    <t>www.favv.be/autocontrole-nl/sectorspecifieketools/opvangbabyspeuters/</t>
  </si>
  <si>
    <r>
      <t>Hoe gaat u dit organiseren? Gaat u hiervoor personeel in dienst nemen of samenwerken met zelfstandigen? Bestaat er een samenwerkingsovereenkomst? Let op voor schijnzelfstandigheid</t>
    </r>
    <r>
      <rPr>
        <i/>
        <sz val="11"/>
        <rFont val="Calibri"/>
        <family val="2"/>
        <scheme val="minor"/>
      </rPr>
      <t xml:space="preserve"> (zie</t>
    </r>
  </si>
  <si>
    <r>
      <t xml:space="preserve">Lees hierover zeker </t>
    </r>
    <r>
      <rPr>
        <i/>
        <u/>
        <sz val="11"/>
        <color indexed="12"/>
        <rFont val="Calibri"/>
        <family val="2"/>
        <scheme val="minor"/>
      </rPr>
      <t>deze</t>
    </r>
    <r>
      <rPr>
        <i/>
        <sz val="11"/>
        <rFont val="Calibri"/>
        <family val="2"/>
        <scheme val="minor"/>
      </rPr>
      <t xml:space="preserve"> brochure van Kind &amp; Gezin</t>
    </r>
  </si>
  <si>
    <t>Kind en Gezin: kwalificaties begeleiders in de kinderopvang</t>
  </si>
  <si>
    <t>www.kindengezin.be/img/kwalificaties-attesten.pdf</t>
  </si>
  <si>
    <t>www.agentschapondernemen.be/artikel/werken-met-adviseurs</t>
  </si>
  <si>
    <r>
      <rPr>
        <sz val="11"/>
        <rFont val="Calibri"/>
        <family val="2"/>
        <scheme val="minor"/>
      </rPr>
      <t xml:space="preserve">In het eerste tabblad </t>
    </r>
    <r>
      <rPr>
        <u/>
        <sz val="11"/>
        <color indexed="12"/>
        <rFont val="Calibri"/>
        <family val="2"/>
        <scheme val="minor"/>
      </rPr>
      <t xml:space="preserve">(beschrijvend luik) </t>
    </r>
    <r>
      <rPr>
        <sz val="11"/>
        <rFont val="Calibri"/>
        <family val="2"/>
        <scheme val="minor"/>
      </rPr>
      <t>vindt u alle vragen die betrekking hebben op bouwsteen 1 tot en met 4.</t>
    </r>
  </si>
  <si>
    <r>
      <rPr>
        <sz val="11"/>
        <rFont val="Calibri"/>
        <family val="2"/>
        <scheme val="minor"/>
      </rPr>
      <t>In het tweede tabblad</t>
    </r>
    <r>
      <rPr>
        <u/>
        <sz val="11"/>
        <color indexed="12"/>
        <rFont val="Calibri"/>
        <family val="2"/>
        <scheme val="minor"/>
      </rPr>
      <t xml:space="preserve"> (financieel luik trap 1) </t>
    </r>
    <r>
      <rPr>
        <sz val="11"/>
        <rFont val="Calibri"/>
        <family val="2"/>
        <scheme val="minor"/>
      </rPr>
      <t>vult u alle cijfergegevens in om een zicht te krijgen op de</t>
    </r>
  </si>
  <si>
    <r>
      <rPr>
        <sz val="11"/>
        <rFont val="Calibri"/>
        <family val="2"/>
        <scheme val="minor"/>
      </rPr>
      <t xml:space="preserve">Als u volgens inkomenstarief werkt, moet u het derde tabblad </t>
    </r>
    <r>
      <rPr>
        <u/>
        <sz val="11"/>
        <color indexed="12"/>
        <rFont val="Calibri"/>
        <family val="2"/>
        <scheme val="minor"/>
      </rPr>
      <t>(financieel luik trap 2</t>
    </r>
    <r>
      <rPr>
        <sz val="11"/>
        <rFont val="Calibri"/>
        <family val="2"/>
        <scheme val="minor"/>
      </rPr>
      <t xml:space="preserve">) gebruiken. </t>
    </r>
  </si>
  <si>
    <r>
      <rPr>
        <sz val="11"/>
        <rFont val="Calibri"/>
        <family val="2"/>
        <scheme val="minor"/>
      </rPr>
      <t xml:space="preserve">Indien u eveneens met de plussubsidie zal werken, dient u het vierde tabblad </t>
    </r>
    <r>
      <rPr>
        <u/>
        <sz val="11"/>
        <color indexed="12"/>
        <rFont val="Calibri"/>
        <family val="2"/>
        <scheme val="minor"/>
      </rPr>
      <t xml:space="preserve">(financieel luik trap 3) </t>
    </r>
    <r>
      <rPr>
        <sz val="11"/>
        <rFont val="Calibri"/>
        <family val="2"/>
        <scheme val="minor"/>
      </rPr>
      <t>te gebruiken</t>
    </r>
  </si>
  <si>
    <t xml:space="preserve">U heeft beslist om een nieuwe uitdaging aan te gaan in de kinderopvag, of u denkt eraan. Het Financieelkompas kinderopvang is een werkinstrument waarmee u de financiële en organisatorische haalbaarheid van uw project kan inschatten. </t>
  </si>
  <si>
    <t>Ook later blijft het Startkompas kinderopvang een bruikbaar instrument. Als organisator houdt u best een vinger aan de pols en staat u tijdig stil bij de positie van uw opvanginitiatief in een voortdurend veranderende omgeving. Bij uitbreiding van uw opvanginitiatief kan u het Financieelkompas kinderopvang gebruiken voor de inschatting van de haalbaarheid.</t>
  </si>
  <si>
    <t xml:space="preserve">Het Financieelkompas kinderopvang bestaat uit 6 bouwstenen weergegeven in het hierna volgende schema. </t>
  </si>
  <si>
    <t>Hoe schat u de huidige en toekomstige vraag naar kinderopvang met vrije/inkomensgerelateerde prijs in uw regio in?</t>
  </si>
  <si>
    <t xml:space="preserve">Welk systeem van prijszetting zal u hanteren (dagprijs, forfaitair maandbedrag, inkomensgerelateerd)? </t>
  </si>
  <si>
    <t>Trap 2 en trap 3: Bent u op de hoogte van het voorrangsbeleid?</t>
  </si>
  <si>
    <t>Vanaf trap 1 dien je verplicht minstens 220 openingsdagen te voorzien</t>
  </si>
  <si>
    <t xml:space="preserve">Welke vergunde capaciteit is in dit pand mogelijk? </t>
  </si>
  <si>
    <t xml:space="preserve">De infrastructuurdeskundigen van Kind en Gezin kunnen u hierover een advies geven. </t>
  </si>
  <si>
    <t xml:space="preserve">Zijn er aanpassingen nodig om te voldoen aan de vereisten in het kader van de brandveiligheid? Welke? </t>
  </si>
  <si>
    <t>Er is een brandveiligheidsattest A of B nodig voor de vergunningsaanvraag bij Kind en Gezin.</t>
  </si>
  <si>
    <t>Wanneer kan het pand gebruiksklaar zijn (vanaf dan kan u een bezoek vragen van Zorginspectie)?</t>
  </si>
  <si>
    <t>Vooraleer u een vergunningsaanvraag kan indienen bij Kind en Gezin moet er een verslag zijn met een positief advies van Zorginspectie voor de infrastructuur groepsopvang. Hou voor de startdatum rekening met de termijnen die Kind en Gezin daarna heeft om de vergunning af te leveren.</t>
  </si>
  <si>
    <t xml:space="preserve">Voldoet u aan de vereisten om de basissubsidie (trap 1) aan te vragen? </t>
  </si>
  <si>
    <t>Hou er rekening mee dat u deze pas kan aanvragen als er een oproep geprogrammeerd wordt.</t>
  </si>
  <si>
    <t>Minimum te factureren prestaties per jaar *** (Saldo vaste kosten/Dagprijs)</t>
  </si>
  <si>
    <t>Minimum te factureren maanden*** (Saldo vaste kosten/maandprijs)</t>
  </si>
  <si>
    <r>
      <t xml:space="preserve">Enkel in de gekleurde vakjes per onderdeel dient u cijfergegevens in te vullen. </t>
    </r>
    <r>
      <rPr>
        <b/>
        <sz val="11"/>
        <rFont val="Calibri"/>
        <family val="2"/>
        <scheme val="minor"/>
      </rPr>
      <t>Alle bedragen zijn inclusief btw.</t>
    </r>
  </si>
  <si>
    <r>
      <t>Oprichtingskosten</t>
    </r>
    <r>
      <rPr>
        <sz val="11"/>
        <rFont val="Calibri"/>
        <family val="2"/>
        <scheme val="minor"/>
      </rPr>
      <t xml:space="preserve"> </t>
    </r>
    <r>
      <rPr>
        <b/>
        <i/>
        <sz val="11"/>
        <rFont val="Calibri"/>
        <family val="2"/>
        <scheme val="minor"/>
      </rPr>
      <t>(kosten ondernemingsloket, kosten notaris)</t>
    </r>
  </si>
  <si>
    <r>
      <t xml:space="preserve">Immateriële vaste activa </t>
    </r>
    <r>
      <rPr>
        <b/>
        <i/>
        <sz val="11"/>
        <rFont val="Calibri"/>
        <family val="2"/>
        <scheme val="minor"/>
      </rPr>
      <t>(goodwill)</t>
    </r>
  </si>
  <si>
    <r>
      <t xml:space="preserve">Gebouw </t>
    </r>
    <r>
      <rPr>
        <i/>
        <sz val="11"/>
        <rFont val="Calibri"/>
        <family val="2"/>
        <scheme val="minor"/>
      </rPr>
      <t>(ook verbouwingswerken)</t>
    </r>
  </si>
  <si>
    <r>
      <t>Inrichting</t>
    </r>
    <r>
      <rPr>
        <i/>
        <sz val="11"/>
        <rFont val="Calibri"/>
        <family val="2"/>
        <scheme val="minor"/>
      </rPr>
      <t xml:space="preserve"> (schilderwerk, behangen, vloer, gordijnen, aanpassen brandveiligheid en sanitair)</t>
    </r>
  </si>
  <si>
    <r>
      <t xml:space="preserve">Machines en toestellen </t>
    </r>
    <r>
      <rPr>
        <i/>
        <sz val="11"/>
        <rFont val="Calibri"/>
        <family val="2"/>
        <scheme val="minor"/>
      </rPr>
      <t>(microgolfoven, wasmachine, droogkast, vaatwasmachine, koelkast, diepvriezer, fornuis, keukenapparaten (vb. mixer), babyfoon, flessenverwarmer, brandblusapparaat, radio, tv, dvd-speler, ...)</t>
    </r>
  </si>
  <si>
    <r>
      <t>Meubilair en uitrusting</t>
    </r>
    <r>
      <rPr>
        <i/>
        <sz val="11"/>
        <rFont val="Calibri"/>
        <family val="2"/>
        <scheme val="minor"/>
      </rPr>
      <t xml:space="preserve"> (kinderbedje, matras, linnen (vb. laken, handdoek, slab, trappelzak,…), kinderstoeltje, tafeltje, relaxstoel, park, luiertafel, veiligheidshekje, buggy, ...)</t>
    </r>
  </si>
  <si>
    <r>
      <t>Rollend materiaal</t>
    </r>
    <r>
      <rPr>
        <i/>
        <sz val="11"/>
        <rFont val="Calibri"/>
        <family val="2"/>
        <scheme val="minor"/>
      </rPr>
      <t xml:space="preserve"> (auto, minibus)</t>
    </r>
  </si>
  <si>
    <r>
      <t>Computermateriaal</t>
    </r>
    <r>
      <rPr>
        <i/>
        <sz val="11"/>
        <rFont val="Calibri"/>
        <family val="2"/>
        <scheme val="minor"/>
      </rPr>
      <t xml:space="preserve"> (hardware (PC, printer, fax, …))</t>
    </r>
  </si>
  <si>
    <r>
      <t xml:space="preserve">Gereedschap, klein materiaal en speelgoed </t>
    </r>
    <r>
      <rPr>
        <i/>
        <sz val="11"/>
        <rFont val="Calibri"/>
        <family val="2"/>
        <scheme val="minor"/>
      </rPr>
      <t>(gereedschapskist, EHBO-kit, wc-potjes, keukengerief, speelgoed, ...)</t>
    </r>
  </si>
  <si>
    <r>
      <t xml:space="preserve">Financiële vaste activa </t>
    </r>
    <r>
      <rPr>
        <b/>
        <i/>
        <sz val="11"/>
        <rFont val="Calibri"/>
        <family val="2"/>
        <scheme val="minor"/>
      </rPr>
      <t>(huurwaarborg, ...)</t>
    </r>
  </si>
  <si>
    <r>
      <t>Startvoorraden</t>
    </r>
    <r>
      <rPr>
        <i/>
        <sz val="11"/>
        <rFont val="Calibri"/>
        <family val="2"/>
        <scheme val="minor"/>
      </rPr>
      <t xml:space="preserve"> (voeding, verzorgingsproducten, luiers, …)</t>
    </r>
  </si>
  <si>
    <r>
      <t>Liquide middelen</t>
    </r>
    <r>
      <rPr>
        <i/>
        <sz val="11"/>
        <rFont val="Calibri"/>
        <family val="2"/>
        <scheme val="minor"/>
      </rPr>
      <t xml:space="preserve"> (voorzie buffer om beginperiode te overbruggen en voor onvoorziene uitgaven)</t>
    </r>
  </si>
  <si>
    <r>
      <t xml:space="preserve">IMVA </t>
    </r>
    <r>
      <rPr>
        <i/>
        <sz val="11"/>
        <rFont val="Calibri"/>
        <family val="2"/>
        <scheme val="minor"/>
      </rPr>
      <t>(goodwill)</t>
    </r>
  </si>
  <si>
    <r>
      <t xml:space="preserve">Lening 1: </t>
    </r>
    <r>
      <rPr>
        <i/>
        <sz val="11"/>
        <rFont val="Calibri"/>
        <family val="2"/>
        <scheme val="minor"/>
      </rPr>
      <t>u kan hier kort de lening omschrijven</t>
    </r>
  </si>
  <si>
    <r>
      <t xml:space="preserve">Lening 2: </t>
    </r>
    <r>
      <rPr>
        <i/>
        <sz val="11"/>
        <rFont val="Calibri"/>
        <family val="2"/>
        <scheme val="minor"/>
      </rPr>
      <t>u kan hier kort de lening omschrijven</t>
    </r>
  </si>
  <si>
    <r>
      <t xml:space="preserve">Lening 3: </t>
    </r>
    <r>
      <rPr>
        <i/>
        <sz val="11"/>
        <rFont val="Calibri"/>
        <family val="2"/>
        <scheme val="minor"/>
      </rPr>
      <t>u kan hier kort de lening omschrijven</t>
    </r>
  </si>
  <si>
    <r>
      <t xml:space="preserve">Lening 4: </t>
    </r>
    <r>
      <rPr>
        <i/>
        <sz val="11"/>
        <rFont val="Calibri"/>
        <family val="2"/>
        <scheme val="minor"/>
      </rPr>
      <t>u kan hier kort de lening omschrijven</t>
    </r>
  </si>
  <si>
    <r>
      <t xml:space="preserve">Lening 5: </t>
    </r>
    <r>
      <rPr>
        <i/>
        <sz val="11"/>
        <rFont val="Calibri"/>
        <family val="2"/>
        <scheme val="minor"/>
      </rPr>
      <t>u kan hier kort de lening omschrijven</t>
    </r>
  </si>
  <si>
    <r>
      <t xml:space="preserve">Lening 6: </t>
    </r>
    <r>
      <rPr>
        <i/>
        <sz val="11"/>
        <rFont val="Calibri"/>
        <family val="2"/>
        <scheme val="minor"/>
      </rPr>
      <t>u kan hier kort de lening omschrijven</t>
    </r>
  </si>
  <si>
    <r>
      <t xml:space="preserve">Lening 7: </t>
    </r>
    <r>
      <rPr>
        <i/>
        <sz val="11"/>
        <rFont val="Calibri"/>
        <family val="2"/>
        <scheme val="minor"/>
      </rPr>
      <t>u kan hier kort de lening omschrijven</t>
    </r>
  </si>
  <si>
    <r>
      <t xml:space="preserve">Erelonen </t>
    </r>
    <r>
      <rPr>
        <i/>
        <sz val="11"/>
        <rFont val="Calibri"/>
        <family val="2"/>
        <scheme val="minor"/>
      </rPr>
      <t>(advocaten, architect)</t>
    </r>
  </si>
  <si>
    <r>
      <t xml:space="preserve">Publiciteit en reclame </t>
    </r>
    <r>
      <rPr>
        <i/>
        <sz val="11"/>
        <rFont val="Calibri"/>
        <family val="2"/>
        <scheme val="minor"/>
      </rPr>
      <t>(mailings, folders, advertenties, …)</t>
    </r>
  </si>
  <si>
    <r>
      <t xml:space="preserve">Huisstijl </t>
    </r>
    <r>
      <rPr>
        <i/>
        <sz val="11"/>
        <rFont val="Calibri"/>
        <family val="2"/>
        <scheme val="minor"/>
      </rPr>
      <t>(logo, website, visitekaartjes, briefpapier, …)</t>
    </r>
  </si>
  <si>
    <r>
      <t>Specifieke vergunningen</t>
    </r>
    <r>
      <rPr>
        <i/>
        <sz val="11"/>
        <rFont val="Calibri"/>
        <family val="2"/>
        <scheme val="minor"/>
      </rPr>
      <t xml:space="preserve"> (FAVV, …)</t>
    </r>
  </si>
  <si>
    <r>
      <t>Diverse taksen</t>
    </r>
    <r>
      <rPr>
        <i/>
        <sz val="11"/>
        <rFont val="Calibri"/>
        <family val="2"/>
        <scheme val="minor"/>
      </rPr>
      <t xml:space="preserve"> (uithangbord, autoreclame, …)</t>
    </r>
  </si>
  <si>
    <r>
      <t>Bedrijfsafval</t>
    </r>
    <r>
      <rPr>
        <i/>
        <sz val="11"/>
        <rFont val="Calibri"/>
        <family val="2"/>
        <scheme val="minor"/>
      </rPr>
      <t xml:space="preserve"> (vuilniszakken, container, …)</t>
    </r>
  </si>
  <si>
    <r>
      <t xml:space="preserve">Personeelskost werkenemer/Ondernemersvergoeding zelfstandige 1 </t>
    </r>
    <r>
      <rPr>
        <i/>
        <sz val="11"/>
        <rFont val="Calibri"/>
        <family val="2"/>
        <scheme val="minor"/>
      </rPr>
      <t>(incl. personenbelasting)</t>
    </r>
  </si>
  <si>
    <r>
      <t xml:space="preserve">Personeelskost werkenemer/Ondernemersvergoeding zelfstandige 2 </t>
    </r>
    <r>
      <rPr>
        <i/>
        <sz val="11"/>
        <rFont val="Calibri"/>
        <family val="2"/>
        <scheme val="minor"/>
      </rPr>
      <t>(incl. personenbelasting)</t>
    </r>
  </si>
  <si>
    <r>
      <t xml:space="preserve">Personeelskost werkenemer/Ondernemersvergoeding zelfstandige 3 </t>
    </r>
    <r>
      <rPr>
        <i/>
        <sz val="11"/>
        <rFont val="Calibri"/>
        <family val="2"/>
        <scheme val="minor"/>
      </rPr>
      <t>(incl. personenbelasting)</t>
    </r>
  </si>
  <si>
    <r>
      <t>Aanvullende verzekeringen zelfstandigen</t>
    </r>
    <r>
      <rPr>
        <i/>
        <sz val="11"/>
        <rFont val="Calibri"/>
        <family val="2"/>
        <scheme val="minor"/>
      </rPr>
      <t xml:space="preserve"> (vrij aanvullend pensioen)</t>
    </r>
  </si>
  <si>
    <r>
      <t>Aanvullende verzekeringen zelfstandigen</t>
    </r>
    <r>
      <rPr>
        <i/>
        <sz val="11"/>
        <rFont val="Calibri"/>
        <family val="2"/>
        <scheme val="minor"/>
      </rPr>
      <t xml:space="preserve"> (gewaarborgd inkomen)</t>
    </r>
  </si>
  <si>
    <r>
      <rPr>
        <sz val="11"/>
        <color indexed="12"/>
        <rFont val="Calibri"/>
        <family val="2"/>
        <scheme val="minor"/>
      </rPr>
      <t xml:space="preserve">    - </t>
    </r>
    <r>
      <rPr>
        <u/>
        <sz val="11"/>
        <color indexed="12"/>
        <rFont val="Calibri"/>
        <family val="2"/>
        <scheme val="minor"/>
      </rPr>
      <t>Verzekering gewaarborgd inkomen</t>
    </r>
  </si>
  <si>
    <r>
      <t>Verzekering personeel</t>
    </r>
    <r>
      <rPr>
        <i/>
        <sz val="11"/>
        <rFont val="Calibri"/>
        <family val="2"/>
        <scheme val="minor"/>
      </rPr>
      <t xml:space="preserve"> (arbeidsongevallen, …)</t>
    </r>
  </si>
  <si>
    <r>
      <t xml:space="preserve">Belangrijk hierbij is dat u even stilstaat bij uw </t>
    </r>
    <r>
      <rPr>
        <b/>
        <sz val="11"/>
        <rFont val="Calibri"/>
        <family val="2"/>
        <scheme val="minor"/>
      </rPr>
      <t>opnamebeleid</t>
    </r>
    <r>
      <rPr>
        <sz val="11"/>
        <rFont val="Calibri"/>
        <family val="2"/>
        <scheme val="minor"/>
      </rPr>
      <t xml:space="preserve"> en u zich volgende vragen stelt:</t>
    </r>
  </si>
  <si>
    <r>
      <rPr>
        <sz val="11"/>
        <color rgb="FFB72413"/>
        <rFont val="Calibri"/>
        <family val="2"/>
        <scheme val="minor"/>
      </rPr>
      <t>►</t>
    </r>
    <r>
      <rPr>
        <sz val="11"/>
        <rFont val="Calibri"/>
        <family val="2"/>
        <scheme val="minor"/>
      </rPr>
      <t xml:space="preserve"> is er voldoende vraag naar kinderopvang in uw regio?</t>
    </r>
  </si>
  <si>
    <r>
      <rPr>
        <sz val="11"/>
        <color rgb="FFB72413"/>
        <rFont val="Calibri"/>
        <family val="2"/>
        <scheme val="minor"/>
      </rPr>
      <t>►</t>
    </r>
    <r>
      <rPr>
        <sz val="11"/>
        <rFont val="Calibri"/>
        <family val="2"/>
        <scheme val="minor"/>
      </rPr>
      <t xml:space="preserve"> is uw dag- of maandprijs te verantwoorden, rekening houdend met uw aanbod en met de concurrentie?</t>
    </r>
  </si>
  <si>
    <r>
      <rPr>
        <sz val="11"/>
        <color rgb="FFB72413"/>
        <rFont val="Calibri"/>
        <family val="2"/>
        <scheme val="minor"/>
      </rPr>
      <t>►</t>
    </r>
    <r>
      <rPr>
        <sz val="11"/>
        <rFont val="Calibri"/>
        <family val="2"/>
        <scheme val="minor"/>
      </rPr>
      <t xml:space="preserve"> hoe groot is de aanwezige concurrentie?</t>
    </r>
  </si>
  <si>
    <r>
      <rPr>
        <sz val="11"/>
        <color rgb="FFB72413"/>
        <rFont val="Calibri"/>
        <family val="2"/>
        <scheme val="minor"/>
      </rPr>
      <t>►</t>
    </r>
    <r>
      <rPr>
        <sz val="11"/>
        <rFont val="Calibri"/>
        <family val="2"/>
        <scheme val="minor"/>
      </rPr>
      <t xml:space="preserve"> laat uw locatie toe dat ook ouders van buiten de lokale regio uw opvang vlot kunnen bereiken?</t>
    </r>
  </si>
  <si>
    <r>
      <rPr>
        <sz val="11"/>
        <color rgb="FFB72413"/>
        <rFont val="Calibri"/>
        <family val="2"/>
        <scheme val="minor"/>
      </rPr>
      <t>►</t>
    </r>
    <r>
      <rPr>
        <sz val="11"/>
        <rFont val="Calibri"/>
        <family val="2"/>
        <scheme val="minor"/>
      </rPr>
      <t xml:space="preserve"> betalen ouders voor de gereserveerde dagen of enkel voor de aanwezige dagen?</t>
    </r>
  </si>
  <si>
    <r>
      <rPr>
        <sz val="11"/>
        <color rgb="FFB72413"/>
        <rFont val="Calibri"/>
        <family val="2"/>
        <scheme val="minor"/>
      </rPr>
      <t>►</t>
    </r>
    <r>
      <rPr>
        <sz val="11"/>
        <color indexed="58"/>
        <rFont val="Calibri"/>
        <family val="2"/>
        <scheme val="minor"/>
      </rPr>
      <t xml:space="preserve"> </t>
    </r>
    <r>
      <rPr>
        <sz val="11"/>
        <rFont val="Calibri"/>
        <family val="2"/>
        <scheme val="minor"/>
      </rPr>
      <t>hoe gaat u om met (langdurige) ziekte?</t>
    </r>
  </si>
  <si>
    <r>
      <rPr>
        <sz val="11"/>
        <color rgb="FFB72413"/>
        <rFont val="Calibri"/>
        <family val="2"/>
        <scheme val="minor"/>
      </rPr>
      <t>►</t>
    </r>
    <r>
      <rPr>
        <sz val="11"/>
        <rFont val="Calibri"/>
        <family val="2"/>
        <scheme val="minor"/>
      </rPr>
      <t xml:space="preserve"> werkt u met vaste maandprijzen waardoor u een stabiel omzetcijfer heeft?</t>
    </r>
  </si>
  <si>
    <r>
      <rPr>
        <sz val="11"/>
        <color rgb="FFB72413"/>
        <rFont val="Calibri"/>
        <family val="2"/>
        <scheme val="minor"/>
      </rPr>
      <t>►</t>
    </r>
    <r>
      <rPr>
        <sz val="11"/>
        <rFont val="Calibri"/>
        <family val="2"/>
        <scheme val="minor"/>
      </rPr>
      <t xml:space="preserve"> met basissubsidie van Kind en Gezin    </t>
    </r>
  </si>
  <si>
    <r>
      <rPr>
        <sz val="11"/>
        <color rgb="FFB72413"/>
        <rFont val="Calibri"/>
        <family val="2"/>
        <scheme val="minor"/>
      </rPr>
      <t>►</t>
    </r>
    <r>
      <rPr>
        <sz val="11"/>
        <rFont val="Calibri"/>
        <family val="2"/>
        <scheme val="minor"/>
      </rPr>
      <t xml:space="preserve"> zonder basissubsidie van Kind en Gezin          </t>
    </r>
  </si>
  <si>
    <t>Totale jaarlijkse terugbetaling lening 7</t>
  </si>
  <si>
    <t>***** Indien de kostprijs per opvangplaats per dag of per maand groter is dan uw vooropgestelde dag- of maandprijs, betekent dit dat u uw ondernemersloon zoals opgenomen in de vaste kosten niet zal behalen.</t>
  </si>
  <si>
    <t>6. Financieel luik trap 2: klik hier ▲</t>
  </si>
  <si>
    <r>
      <t xml:space="preserve">erelonen </t>
    </r>
    <r>
      <rPr>
        <i/>
        <sz val="11"/>
        <rFont val="Calibri"/>
        <family val="2"/>
        <scheme val="minor"/>
      </rPr>
      <t>(advocaten, architect)</t>
    </r>
  </si>
  <si>
    <r>
      <t>specifieke vergunningen</t>
    </r>
    <r>
      <rPr>
        <i/>
        <sz val="11"/>
        <rFont val="Calibri"/>
        <family val="2"/>
        <scheme val="minor"/>
      </rPr>
      <t xml:space="preserve"> (FAVV, …)</t>
    </r>
  </si>
  <si>
    <r>
      <t>diverse taksen</t>
    </r>
    <r>
      <rPr>
        <i/>
        <sz val="11"/>
        <rFont val="Calibri"/>
        <family val="2"/>
        <scheme val="minor"/>
      </rPr>
      <t xml:space="preserve"> (uithangbord, autoreclame,…)</t>
    </r>
  </si>
  <si>
    <r>
      <t>bedrijfsafval</t>
    </r>
    <r>
      <rPr>
        <i/>
        <sz val="11"/>
        <rFont val="Calibri"/>
        <family val="2"/>
        <scheme val="minor"/>
      </rPr>
      <t xml:space="preserve"> (vuilzakken, container,…)</t>
    </r>
  </si>
  <si>
    <r>
      <t xml:space="preserve">Liquide middelen </t>
    </r>
    <r>
      <rPr>
        <i/>
        <sz val="11"/>
        <rFont val="Calibri"/>
        <family val="2"/>
        <scheme val="minor"/>
      </rPr>
      <t>(voorzie buffer om beginperiode te overbruggen en voor onvoorziene uitgaven)</t>
    </r>
  </si>
  <si>
    <r>
      <rPr>
        <b/>
        <i/>
        <sz val="11"/>
        <rFont val="Calibri"/>
        <family val="2"/>
        <scheme val="minor"/>
      </rPr>
      <t xml:space="preserve">Opmerking: </t>
    </r>
    <r>
      <rPr>
        <sz val="11"/>
        <rFont val="Calibri"/>
        <family val="2"/>
        <scheme val="minor"/>
      </rPr>
      <t>hou er rekening mee dat indien de 'Minimum te factureren prestaties per jaar' hoger zijn dan de 'Maximale gesubsidieerde prestaties per jaar', u voor deze extra prestaties slechts de gemiddelde ouderbijdrage kunt in rekening brengen.</t>
    </r>
  </si>
  <si>
    <r>
      <rPr>
        <b/>
        <i/>
        <sz val="11"/>
        <rFont val="Calibri"/>
        <family val="2"/>
        <scheme val="minor"/>
      </rPr>
      <t>Opmerking:</t>
    </r>
    <r>
      <rPr>
        <sz val="11"/>
        <rFont val="Calibri"/>
        <family val="2"/>
        <scheme val="minor"/>
      </rPr>
      <t xml:space="preserve"> de omzet mag het theoretisch plafond o.b.v. prestatievergoeding niet overschrijden</t>
    </r>
  </si>
  <si>
    <r>
      <rPr>
        <b/>
        <i/>
        <sz val="11"/>
        <rFont val="Calibri"/>
        <family val="2"/>
        <scheme val="minor"/>
      </rPr>
      <t xml:space="preserve">Opmerking: </t>
    </r>
    <r>
      <rPr>
        <sz val="11"/>
        <rFont val="Calibri"/>
        <family val="2"/>
        <scheme val="minor"/>
      </rPr>
      <t>als uw te factureren prestaties op jaarbasis groter zijn dan de max. gesubsidieerde prestaties op jaarbasis, dan ontvangt u voor deze prestaties enkel de gemiddelde ouderbijdrage</t>
    </r>
  </si>
  <si>
    <r>
      <rPr>
        <sz val="11"/>
        <color rgb="FFB72413"/>
        <rFont val="Calibri"/>
        <family val="2"/>
        <scheme val="minor"/>
      </rPr>
      <t>►</t>
    </r>
    <r>
      <rPr>
        <sz val="11"/>
        <color indexed="58"/>
        <rFont val="Calibri"/>
        <family val="2"/>
        <scheme val="minor"/>
      </rPr>
      <t xml:space="preserve"> </t>
    </r>
    <r>
      <rPr>
        <sz val="11"/>
        <rFont val="Calibri"/>
        <family val="2"/>
        <scheme val="minor"/>
      </rPr>
      <t>voldoet u aan de voorrangsregels in het kader van de subsidie voor inkomenstarief?</t>
    </r>
  </si>
  <si>
    <t>Een belangrijk onderdeel van het Financieelkompas kinderopvang is het financieel luik. Hiermee onderzoekt u immers de haalbaarheid van uw opvanginitiatief. Eerst is het de bedoeling om een zicht te krijgen op de investeringen die moeten gebeuren. Dit laat toe na te gaan hoeveel middelen nodig zijn om uw project te financieren. Het wordt meteen duidelijker hoeveel externe middelen u zal moeten zoeken.</t>
  </si>
  <si>
    <t>Toegestane gerechtvaardigde afwezigheden</t>
  </si>
  <si>
    <t>terug trap 1 ▲</t>
  </si>
  <si>
    <t>7. Kasplan: klik hier ▲</t>
  </si>
  <si>
    <t>vb.365 min 104 weekenddagen min 10 feestdagen min 20 vakantiedagen (minimum 22 openingsdagen)</t>
  </si>
  <si>
    <t>vb.365 min 104 weekenddagen min 10 feestdagen min 20 vakantiedagen (minimum 220 openingsdagen)</t>
  </si>
  <si>
    <t>neen</t>
  </si>
  <si>
    <t xml:space="preserve">Misschien is uw eerste reactie: "Waarom zou ik mijn plannen uitschrijven? Is dat geen verloren tijd?" Integendeel, het neerschrijven van uw plannen verplicht u elk facet te overdeken, ook diegene waar u misschien spontaan niet aan dacht. U houdt uzelf als het ware een spiegel voor. Met het Financieelkompas kinderopvang kan u het risico beter inschatten. Dankzij het Financieelkompas kinderopvang gaat u doordacht en beter voorbereid van start en verhoogt u uw slaagkansen. </t>
  </si>
  <si>
    <r>
      <t>In het vijfde tabblad vult u het</t>
    </r>
    <r>
      <rPr>
        <sz val="11"/>
        <color rgb="FF0000FF"/>
        <rFont val="Calibri"/>
        <family val="2"/>
        <scheme val="minor"/>
      </rPr>
      <t xml:space="preserve"> </t>
    </r>
    <r>
      <rPr>
        <u/>
        <sz val="11"/>
        <color rgb="FF0000FF"/>
        <rFont val="Calibri"/>
        <family val="2"/>
        <scheme val="minor"/>
      </rPr>
      <t>kasplan</t>
    </r>
    <r>
      <rPr>
        <sz val="11"/>
        <rFont val="Calibri"/>
        <family val="2"/>
        <scheme val="minor"/>
      </rPr>
      <t xml:space="preserve"> in. Het kasplan biedt een handig overzicht van alle</t>
    </r>
  </si>
  <si>
    <t>uitgaven en inkomsten per maand. Het is een hulpmiddel om op voorhand kasoverschotten of -tekorten te bepalen.</t>
  </si>
  <si>
    <t>Waarom wil u uitbreiden? Welke veranderingen wil u doorvoeren?</t>
  </si>
  <si>
    <t>Beschrijf nauwkeurig uw aanbod. Hou hierbij rekening met volgende aspecten: aantal vergunde kinderopvangplaatsen, leeftijdscategorie, buitenschoolse opvang, flexibele opvang, nachtopvang, opvang zieke kinderen, specifieke kenmerken opvang, …</t>
  </si>
  <si>
    <t>Wie zijn uw concurrenten? Hou hierbij rekening met zowel gezinsopvang als groepsopvang, volgens inkomenstarief of vrije prijs.</t>
  </si>
  <si>
    <r>
      <rPr>
        <i/>
        <u/>
        <sz val="11"/>
        <color rgb="FF0000FF"/>
        <rFont val="Calibri"/>
        <family val="2"/>
        <scheme val="minor"/>
      </rPr>
      <t>Epocket Mijn eigen zaak - kinderopvang</t>
    </r>
    <r>
      <rPr>
        <i/>
        <sz val="11"/>
        <rFont val="Calibri"/>
        <family val="2"/>
        <scheme val="minor"/>
      </rPr>
      <t xml:space="preserve"> van UNIZO en Agentschap Ondernemen</t>
    </r>
  </si>
  <si>
    <r>
      <rPr>
        <sz val="11"/>
        <rFont val="Calibri"/>
        <family val="2"/>
        <scheme val="minor"/>
      </rPr>
      <t>en het</t>
    </r>
    <r>
      <rPr>
        <u/>
        <sz val="11"/>
        <color indexed="12"/>
        <rFont val="Calibri"/>
        <family val="2"/>
        <scheme val="minor"/>
      </rPr>
      <t xml:space="preserve"> webinar</t>
    </r>
    <r>
      <rPr>
        <sz val="11"/>
        <rFont val="Calibri"/>
        <family val="2"/>
        <scheme val="minor"/>
      </rPr>
      <t xml:space="preserve"> over Schijnzelfstandigheid: hoe correct samenwerken van UNIZO).</t>
    </r>
  </si>
  <si>
    <r>
      <rPr>
        <i/>
        <sz val="11"/>
        <rFont val="Calibri"/>
        <family val="2"/>
        <scheme val="minor"/>
      </rPr>
      <t xml:space="preserve">Meer informatie over de verschillende ondernemingsvormen kan u terugvinden in het </t>
    </r>
    <r>
      <rPr>
        <i/>
        <u/>
        <sz val="11"/>
        <color indexed="12"/>
        <rFont val="Calibri"/>
        <family val="2"/>
        <scheme val="minor"/>
      </rPr>
      <t>webinar</t>
    </r>
    <r>
      <rPr>
        <sz val="11"/>
        <rFont val="Calibri"/>
        <family val="2"/>
        <scheme val="minor"/>
      </rPr>
      <t xml:space="preserve"> </t>
    </r>
    <r>
      <rPr>
        <i/>
        <sz val="11"/>
        <rFont val="Calibri"/>
        <family val="2"/>
        <scheme val="minor"/>
      </rPr>
      <t>Ondernemingsvormen van UNIZO.</t>
    </r>
  </si>
  <si>
    <r>
      <rPr>
        <sz val="11"/>
        <rFont val="Calibri"/>
        <family val="2"/>
        <scheme val="minor"/>
      </rPr>
      <t>Bent u in orde met de algemene formaliteiten om een zelfstandige activiteit op te richten</t>
    </r>
    <r>
      <rPr>
        <sz val="11"/>
        <rFont val="Calibri"/>
        <family val="2"/>
        <scheme val="minor"/>
      </rPr>
      <t>?</t>
    </r>
  </si>
  <si>
    <t>(zie Epocket Mijn eigen zaak - kinderopvang)</t>
  </si>
  <si>
    <t>versie TRAP 0-1: U werkt met een vrije prijs</t>
  </si>
  <si>
    <t>5. Financieel luik trap 0 en 1: klik hier</t>
  </si>
  <si>
    <t xml:space="preserve">**** Bij wijze van voorbeeld wordt een bezettingsgraad van respectievelijk 60%, 75% en 85% genomen. Vul hier de bezettingsgraad in die naar uw mening realistisch is. </t>
  </si>
  <si>
    <t xml:space="preserve">**** Bij wijze van voorbeeld wordt een bezettingsgraad van respectievelijk 30%, 50% en 75% genomen. Vul hier de bezettingsgraad in die naar uw mening realistisch is. </t>
  </si>
  <si>
    <t>jaar 3</t>
  </si>
  <si>
    <t>Bijkomend bedrag leeftijd:</t>
  </si>
  <si>
    <t>per plaats per jaar</t>
  </si>
  <si>
    <t>Gemiddelde leeftijd werknemers*</t>
  </si>
  <si>
    <t>Subsidie inkomenstarief** - prestatie:</t>
  </si>
  <si>
    <t>** Vanaf 1/7/2017 is de subsidie voor inkomenstarief voor groepsopvang 24,17 € (deel prestatie) en 2634,80 € (deel leeftijd) (voor een dagopvang langer dan 5u en minder dan 11u). Voor gezinsopvang zijn deze bedragen respectievelijk 22,58 € en 355,53 €.</t>
  </si>
  <si>
    <t>Bereking van je subsidies</t>
  </si>
  <si>
    <t>Subsidiebedrag</t>
  </si>
  <si>
    <t>Subsidie inkomenstarief - basisbedrag leeftijd***:</t>
  </si>
  <si>
    <t xml:space="preserve">*** De berekening van het subsidiesgedeelte voor de leeftijd gaat uit van een volledig kalenderjaar. Indien de opvang geen volledig kalendjaar geopend is, wordt dit bedrag pro rato aangepast. </t>
  </si>
  <si>
    <t>Trap 0: vrije prijs</t>
  </si>
  <si>
    <t>Terug naar het financieel luik trap 2b-3</t>
  </si>
  <si>
    <t>Terug naar het financieel luik trap 2a-3</t>
  </si>
  <si>
    <t>Terug naar het financieel luik trap 0-1</t>
  </si>
  <si>
    <t>Terug naar het beschrijvend luik</t>
  </si>
  <si>
    <t>6. Financieel luik trap 2b en trap 3: klik hier</t>
  </si>
  <si>
    <t>7 Financieel luik trap 2a en trap 3: klik hier</t>
  </si>
  <si>
    <t>8. Kasplan: klik hier</t>
  </si>
  <si>
    <t>7. Financieel luik</t>
  </si>
  <si>
    <t>8. Kasplan</t>
  </si>
  <si>
    <t>9. Verklarende woordenlijst</t>
  </si>
  <si>
    <t>5. Financieel luik trap 0-1</t>
  </si>
  <si>
    <t>7. Financieel luik trap 2a-3</t>
  </si>
  <si>
    <t>6. Financieel luik trap 2b-3</t>
  </si>
  <si>
    <t>7.1 Situatieschets</t>
  </si>
  <si>
    <t>7.2 Investeringen</t>
  </si>
  <si>
    <t>7.3 Financiering</t>
  </si>
  <si>
    <t>7.4 Vaste kosten</t>
  </si>
  <si>
    <t>7.5 Break-even</t>
  </si>
  <si>
    <t>7.6 Haalbaarheidstoets</t>
  </si>
  <si>
    <r>
      <t xml:space="preserve">U werkt met vrije prijs (basissubsidie)? Gebruik </t>
    </r>
    <r>
      <rPr>
        <u/>
        <sz val="11"/>
        <color rgb="FF0000FF"/>
        <rFont val="Calibri"/>
        <family val="2"/>
        <scheme val="minor"/>
      </rPr>
      <t>Financieel luik trap 1</t>
    </r>
  </si>
  <si>
    <t>versie TRAP 2b: U werkt met een subsidie voor inkomenstarief (eventueel met plussubsidie)</t>
  </si>
  <si>
    <t>versie TRAP 2a: U werkt met een subsidie voor inkomenstarief (eventueel met plussubsidie)</t>
  </si>
  <si>
    <r>
      <t xml:space="preserve">U werkt met de subsidie voor inkomenstarief ? Gebruik </t>
    </r>
    <r>
      <rPr>
        <u/>
        <sz val="11"/>
        <color rgb="FF0000FF"/>
        <rFont val="Calibri"/>
        <family val="2"/>
        <scheme val="minor"/>
      </rPr>
      <t>Financieel luik trap 2b -3</t>
    </r>
    <r>
      <rPr>
        <sz val="11"/>
        <rFont val="Calibri"/>
        <family val="2"/>
        <scheme val="minor"/>
      </rPr>
      <t xml:space="preserve"> of</t>
    </r>
  </si>
  <si>
    <t>Financieel luik trap 2a-3</t>
  </si>
  <si>
    <r>
      <t>* Vul hier de gemiddelde leeftijd van de werknemers (tot twee cijfers na de komma) in op 1 januari van het huidige + voorgaande jaar in. Hou bij de berekening rekening met het werkregime van de werknemers. Raadpleeg voor een correcte berekening het tweede tabblad van het document 'berekeningsmodules', terug te vinden bij '</t>
    </r>
    <r>
      <rPr>
        <i/>
        <u/>
        <sz val="11"/>
        <color rgb="FF0000FF"/>
        <rFont val="Calibri"/>
        <family val="2"/>
        <scheme val="minor"/>
      </rPr>
      <t>raam je subsidies</t>
    </r>
    <r>
      <rPr>
        <i/>
        <sz val="11"/>
        <rFont val="Calibri"/>
        <family val="2"/>
        <scheme val="minor"/>
      </rPr>
      <t>', van Kind en Gezin.</t>
    </r>
  </si>
  <si>
    <t>7.6.1 Interne haalbaarheid</t>
  </si>
  <si>
    <t>7.6.2 Externe haalbaarheid</t>
  </si>
  <si>
    <t>7.6.3 Haalbaarheidstoets op basis van de omzetprognose</t>
  </si>
  <si>
    <t>Kasplan voor de periode: 2022</t>
  </si>
  <si>
    <t>ja</t>
  </si>
  <si>
    <t>Subsidiebedragen Groepsopvang</t>
  </si>
  <si>
    <t>Basissubsidie (T1)</t>
  </si>
  <si>
    <t>euro per T1 plaats</t>
  </si>
  <si>
    <t>Subsidie voor inkomenstarief  - Leeftijd  Basisbedrag 20 jaar Tarief A</t>
  </si>
  <si>
    <t>euro per T2A plaats</t>
  </si>
  <si>
    <t>Subsidie voor inkomenstarief - Leeftijd - Bijkomend bedrag per jaar Tarief A</t>
  </si>
  <si>
    <t>Subsidie voor inkomenstarief  - Leeftijd  Basisbedrag 20 jaar Tarief B</t>
  </si>
  <si>
    <t>euro per T2B plaats</t>
  </si>
  <si>
    <t>Subsidie voor inkomenstarief - Leeftijd - Bijkomend bedrag per jaar Tarief B</t>
  </si>
  <si>
    <t>Subsidie voor inkomenstarief - Prestaties</t>
  </si>
  <si>
    <t>euro per prestatie</t>
  </si>
  <si>
    <t>euro per T3 plaats</t>
  </si>
  <si>
    <t>Subsidie voor individuele inclusieve opvang</t>
  </si>
  <si>
    <t>per opvangdag</t>
  </si>
  <si>
    <t>Subsidie voor structurele inclusieve opvang</t>
  </si>
  <si>
    <t>per plaats met subsidie structurele opvang</t>
  </si>
  <si>
    <t>Subsidie voor ruimere openingsmomenten</t>
  </si>
  <si>
    <t>Per module</t>
  </si>
  <si>
    <t>Subsidie voor dringende kinderopvang - vast bedrag</t>
  </si>
  <si>
    <t>per dringende opvangplaats</t>
  </si>
  <si>
    <t>Subisidie voor dringende kinderopvang - Kindbedrag</t>
  </si>
  <si>
    <t>per kind</t>
  </si>
  <si>
    <t>Subsidiebedragen Gezinsopvang/Groepsopvang Samenwerkende Onthaalouders</t>
  </si>
  <si>
    <t>Subsidie voor inkomenstarief - Prestaties (1)</t>
  </si>
  <si>
    <t xml:space="preserve">euro per prestatie </t>
  </si>
  <si>
    <t>Flexibele gezinsopvang - per plaats</t>
  </si>
  <si>
    <t>euro  per T2 (A + B) plaats</t>
  </si>
  <si>
    <t>Flexibele gezinsopvang - per prestatie</t>
  </si>
  <si>
    <t>per flexibele prestatie</t>
  </si>
  <si>
    <t>Per plaats met subsidie structurele opvang</t>
  </si>
  <si>
    <t>Plussubsidie (T3)</t>
  </si>
  <si>
    <t>Prestatiesubsidie</t>
  </si>
  <si>
    <t>Subsidiegedeelte gemiddelde leeftijd</t>
  </si>
  <si>
    <t>Subsidiegedeelte bijkomende leeftijd</t>
  </si>
  <si>
    <t>Verschil in leeftijd</t>
  </si>
  <si>
    <t>Voor een overzicht van de meest recente subsidiebedragen kan je terecht op de website van Kind en Gezin</t>
  </si>
  <si>
    <t>Kasplan voor de periode: 2023</t>
  </si>
  <si>
    <t>vanaf 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</si>
</sst>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 #,##0.00_ ;_ * \-#,##0.00_ ;_ * &quot;-&quot;??_ ;_ @_ "/>
    <numFmt numFmtId="165" formatCode="_-* #,##0.00\ _€_-;\-* #,##0.00\ _€_-;_-* &quot;-&quot;??\ _€_-;_-@_-"/>
    <numFmt numFmtId="166" formatCode="#,##0\ &quot;€&quot;"/>
    <numFmt numFmtId="167" formatCode="#,##0.00\ &quot;€&quot;"/>
    <numFmt numFmtId="168" formatCode="#,##0_ ;[Red]\-#,##0\ "/>
    <numFmt numFmtId="169" formatCode="#,##0.00\ [$€-813];\-#,##0.00\ [$€-813]"/>
    <numFmt numFmtId="170" formatCode="_-[$€]\ * #,##0.00_-;_-[$€]\ * #,##0.00\-;_-[$€]\ * &quot;-&quot;??_-;_-@_-"/>
    <numFmt numFmtId="171" formatCode="_-* #,##0.00\ [$€-813]_-;\-* #,##0.00\ [$€-813]_-;_-* &quot;-&quot;??\ [$€-813]_-;_-@_-"/>
    <numFmt numFmtId="172" formatCode="#,##0.0"/>
    <numFmt numFmtId="173" formatCode="&quot;Ja&quot;;&quot;Ja&quot;;&quot;Nee&quot;"/>
    <numFmt numFmtId="174" formatCode="&quot;€&quot;\ #,##0.00"/>
    <numFmt numFmtId="175" formatCode="#,##0;[Red]#,##0"/>
    <numFmt numFmtId="176" formatCode="&quot;€&quot;\ #,##0"/>
    <numFmt numFmtId="177" formatCode="0.0"/>
    <numFmt numFmtId="178" formatCode="#,##0.00_ ;[Red]\-#,##0.00\ "/>
  </numFmts>
  <fonts count="71"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11"/>
      <name val="Arial"/>
      <family val="2"/>
    </font>
    <font>
      <i/>
      <sz val="10"/>
      <name val="Arial"/>
      <family val="2"/>
    </font>
    <font>
      <sz val="10"/>
      <color rgb="FF000000"/>
      <name val="Arial"/>
      <family val="2"/>
    </font>
    <font>
      <sz val="9"/>
      <color theme="1"/>
      <name val="Verdana"/>
      <family val="2"/>
    </font>
    <font>
      <b/>
      <sz val="11"/>
      <color theme="0"/>
      <name val="Calibri"/>
      <family val="2"/>
      <scheme val="minor"/>
    </font>
    <font>
      <sz val="11"/>
      <color rgb="FFFF0000"/>
      <name val="Calibri"/>
      <family val="2"/>
      <scheme val="minor"/>
    </font>
    <font>
      <sz val="11"/>
      <name val="Calibri"/>
      <family val="2"/>
      <scheme val="minor"/>
    </font>
    <font>
      <b/>
      <sz val="14"/>
      <color rgb="FF51626F"/>
      <name val="Calibri"/>
      <family val="2"/>
      <scheme val="minor"/>
    </font>
    <font>
      <sz val="14"/>
      <name val="Calibri"/>
      <family val="2"/>
      <scheme val="minor"/>
    </font>
    <font>
      <b/>
      <sz val="11"/>
      <color indexed="56"/>
      <name val="Calibri"/>
      <family val="2"/>
      <scheme val="minor"/>
    </font>
    <font>
      <u/>
      <sz val="11"/>
      <color indexed="12"/>
      <name val="Calibri"/>
      <family val="2"/>
      <scheme val="minor"/>
    </font>
    <font>
      <sz val="11"/>
      <color indexed="8"/>
      <name val="Calibri"/>
      <family val="2"/>
      <scheme val="minor"/>
    </font>
    <font>
      <b/>
      <sz val="12"/>
      <color rgb="FFE03C31"/>
      <name val="Calibri"/>
      <family val="2"/>
      <scheme val="minor"/>
    </font>
    <font>
      <sz val="11"/>
      <color indexed="58"/>
      <name val="Calibri"/>
      <family val="2"/>
      <scheme val="minor"/>
    </font>
    <font>
      <b/>
      <sz val="11"/>
      <color rgb="FFB72413"/>
      <name val="Calibri"/>
      <family val="2"/>
      <scheme val="minor"/>
    </font>
    <font>
      <i/>
      <sz val="11"/>
      <color rgb="FFB72413"/>
      <name val="Calibri"/>
      <family val="2"/>
      <scheme val="minor"/>
    </font>
    <font>
      <sz val="11"/>
      <color rgb="FFB72413"/>
      <name val="Calibri"/>
      <family val="2"/>
      <scheme val="minor"/>
    </font>
    <font>
      <u/>
      <sz val="11"/>
      <color rgb="FF0000FF"/>
      <name val="Calibri"/>
      <family val="2"/>
      <scheme val="minor"/>
    </font>
    <font>
      <b/>
      <sz val="11"/>
      <color indexed="8"/>
      <name val="Calibri"/>
      <family val="2"/>
      <scheme val="minor"/>
    </font>
    <font>
      <b/>
      <sz val="11"/>
      <color indexed="58"/>
      <name val="Calibri"/>
      <family val="2"/>
      <scheme val="minor"/>
    </font>
    <font>
      <b/>
      <sz val="11"/>
      <color rgb="FF8DC63F"/>
      <name val="Calibri"/>
      <family val="2"/>
      <scheme val="minor"/>
    </font>
    <font>
      <u/>
      <sz val="11"/>
      <color rgb="FFB72413"/>
      <name val="Calibri"/>
      <family val="2"/>
      <scheme val="minor"/>
    </font>
    <font>
      <b/>
      <sz val="11"/>
      <name val="Calibri"/>
      <family val="2"/>
      <scheme val="minor"/>
    </font>
    <font>
      <i/>
      <sz val="11"/>
      <name val="Calibri"/>
      <family val="2"/>
      <scheme val="minor"/>
    </font>
    <font>
      <b/>
      <sz val="12"/>
      <color rgb="FFB72413"/>
      <name val="Calibri"/>
      <family val="2"/>
      <scheme val="minor"/>
    </font>
    <font>
      <sz val="11"/>
      <color rgb="FF8DC63F"/>
      <name val="Calibri"/>
      <family val="2"/>
      <scheme val="minor"/>
    </font>
    <font>
      <i/>
      <u/>
      <sz val="11"/>
      <color rgb="FF0000FF"/>
      <name val="Calibri"/>
      <family val="2"/>
      <scheme val="minor"/>
    </font>
    <font>
      <i/>
      <u/>
      <sz val="11"/>
      <color indexed="12"/>
      <name val="Calibri"/>
      <family val="2"/>
      <scheme val="minor"/>
    </font>
    <font>
      <sz val="11"/>
      <color rgb="FF0000FF"/>
      <name val="Calibri"/>
      <family val="2"/>
      <scheme val="minor"/>
    </font>
    <font>
      <sz val="11"/>
      <color theme="0"/>
      <name val="Calibri"/>
      <family val="2"/>
      <scheme val="minor"/>
    </font>
    <font>
      <b/>
      <sz val="12"/>
      <color rgb="FF92D050"/>
      <name val="Calibri"/>
      <family val="2"/>
      <scheme val="minor"/>
    </font>
    <font>
      <b/>
      <u/>
      <sz val="11"/>
      <color indexed="12"/>
      <name val="Calibri"/>
      <family val="2"/>
      <scheme val="minor"/>
    </font>
    <font>
      <b/>
      <u/>
      <sz val="11"/>
      <color rgb="FF8DC63F"/>
      <name val="Calibri"/>
      <family val="2"/>
      <scheme val="minor"/>
    </font>
    <font>
      <b/>
      <sz val="12"/>
      <color theme="0"/>
      <name val="Calibri"/>
      <family val="2"/>
      <scheme val="minor"/>
    </font>
    <font>
      <b/>
      <sz val="11"/>
      <color rgb="FF92D050"/>
      <name val="Calibri"/>
      <family val="2"/>
      <scheme val="minor"/>
    </font>
    <font>
      <sz val="12"/>
      <color theme="0"/>
      <name val="Calibri"/>
      <family val="2"/>
      <scheme val="minor"/>
    </font>
    <font>
      <b/>
      <u/>
      <sz val="11"/>
      <color rgb="FF92D050"/>
      <name val="Calibri"/>
      <family val="2"/>
      <scheme val="minor"/>
    </font>
    <font>
      <i/>
      <sz val="11"/>
      <color indexed="8"/>
      <name val="Calibri"/>
      <family val="2"/>
      <scheme val="minor"/>
    </font>
    <font>
      <b/>
      <i/>
      <sz val="11"/>
      <name val="Calibri"/>
      <family val="2"/>
      <scheme val="minor"/>
    </font>
    <font>
      <b/>
      <u/>
      <sz val="11"/>
      <name val="Calibri"/>
      <family val="2"/>
      <scheme val="minor"/>
    </font>
    <font>
      <u/>
      <sz val="11"/>
      <name val="Calibri"/>
      <family val="2"/>
      <scheme val="minor"/>
    </font>
    <font>
      <sz val="11"/>
      <color indexed="12"/>
      <name val="Calibri"/>
      <family val="2"/>
      <scheme val="minor"/>
    </font>
    <font>
      <b/>
      <sz val="11"/>
      <color rgb="FFFF0000"/>
      <name val="Calibri"/>
      <family val="2"/>
      <scheme val="minor"/>
    </font>
    <font>
      <b/>
      <u val="singleAccounting"/>
      <sz val="11"/>
      <name val="Calibri"/>
      <family val="2"/>
      <scheme val="minor"/>
    </font>
    <font>
      <u/>
      <sz val="11"/>
      <color rgb="FFFF0000"/>
      <name val="Calibri"/>
      <family val="2"/>
      <scheme val="minor"/>
    </font>
    <font>
      <b/>
      <sz val="11"/>
      <color rgb="FFE03C31"/>
      <name val="Calibri"/>
      <family val="2"/>
      <scheme val="minor"/>
    </font>
    <font>
      <sz val="14"/>
      <color rgb="FF51626F"/>
      <name val="Calibri"/>
      <family val="2"/>
      <scheme val="minor"/>
    </font>
    <font>
      <sz val="10"/>
      <name val="Calibri"/>
      <family val="2"/>
      <scheme val="minor"/>
    </font>
    <font>
      <sz val="11"/>
      <color rgb="FFFFC000"/>
      <name val="Calibri"/>
      <family val="2"/>
      <scheme val="minor"/>
    </font>
    <font>
      <sz val="10"/>
      <color rgb="FFE03C31"/>
      <name val="Arial"/>
      <family val="2"/>
    </font>
    <font>
      <b/>
      <u/>
      <sz val="11"/>
      <color rgb="FFE03C31"/>
      <name val="Calibri"/>
      <family val="2"/>
      <scheme val="minor"/>
    </font>
    <font>
      <sz val="10"/>
      <color rgb="FFB72413"/>
      <name val="Arial"/>
      <family val="2"/>
    </font>
    <font>
      <b/>
      <sz val="14"/>
      <color indexed="56"/>
      <name val="Calibri"/>
      <family val="2"/>
      <scheme val="minor"/>
    </font>
    <font>
      <u/>
      <sz val="10"/>
      <color indexed="12"/>
      <name val="Calibri"/>
      <family val="2"/>
      <scheme val="minor"/>
    </font>
    <font>
      <b/>
      <sz val="12"/>
      <color indexed="56"/>
      <name val="Calibri"/>
      <family val="2"/>
      <scheme val="minor"/>
    </font>
    <font>
      <sz val="12"/>
      <color rgb="FFFF0000"/>
      <name val="Calibri"/>
      <family val="2"/>
      <scheme val="minor"/>
    </font>
    <font>
      <sz val="12"/>
      <name val="Calibri"/>
      <family val="2"/>
      <scheme val="minor"/>
    </font>
    <font>
      <sz val="11"/>
      <color rgb="FF000000"/>
      <name val="Calibri"/>
      <family val="2"/>
      <scheme val="minor"/>
    </font>
    <font>
      <b/>
      <u/>
      <sz val="14"/>
      <color rgb="FF51626F"/>
      <name val="Calibri"/>
      <family val="2"/>
      <scheme val="minor"/>
    </font>
    <font>
      <sz val="8"/>
      <name val="Arial"/>
    </font>
    <font>
      <b/>
      <sz val="11"/>
      <color theme="1"/>
      <name val="Calibri"/>
      <family val="2"/>
      <scheme val="minor"/>
    </font>
    <font>
      <b/>
      <sz val="18"/>
      <color theme="1"/>
      <name val="Calibri"/>
      <family val="2"/>
      <scheme val="minor"/>
    </font>
    <font>
      <u/>
      <sz val="11"/>
      <color theme="10"/>
      <name val="Calibri"/>
      <family val="2"/>
      <scheme val="minor"/>
    </font>
    <font>
      <b/>
      <sz val="10"/>
      <color theme="1"/>
      <name val="Calibri"/>
      <family val="2"/>
      <scheme val="minor"/>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FBE7E5"/>
        <bgColor indexed="64"/>
      </patternFill>
    </fill>
    <fill>
      <patternFill patternType="solid">
        <fgColor rgb="FFE03C31"/>
        <bgColor indexed="64"/>
      </patternFill>
    </fill>
    <fill>
      <patternFill patternType="solid">
        <fgColor rgb="FFF1A9A1"/>
        <bgColor indexed="64"/>
      </patternFill>
    </fill>
    <fill>
      <patternFill patternType="lightUp">
        <fgColor rgb="FFF1A9A1"/>
      </patternFill>
    </fill>
    <fill>
      <patternFill patternType="solid">
        <fgColor theme="4" tint="0.39997558519241921"/>
        <bgColor indexed="64"/>
      </patternFill>
    </fill>
  </fills>
  <borders count="68">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hair">
        <color indexed="64"/>
      </bottom>
      <diagonal/>
    </border>
    <border>
      <left/>
      <right/>
      <top style="thin">
        <color indexed="64"/>
      </top>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style="thin">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thin">
        <color indexed="64"/>
      </top>
      <bottom style="thin">
        <color theme="1"/>
      </bottom>
      <diagonal/>
    </border>
    <border>
      <left style="thin">
        <color indexed="64"/>
      </left>
      <right style="thin">
        <color indexed="64"/>
      </right>
      <top/>
      <bottom style="hair">
        <color rgb="FF8DC63F"/>
      </bottom>
      <diagonal/>
    </border>
    <border>
      <left style="thin">
        <color indexed="64"/>
      </left>
      <right style="thin">
        <color indexed="64"/>
      </right>
      <top style="thin">
        <color rgb="FF8DC63F"/>
      </top>
      <bottom style="hair">
        <color rgb="FF8DC63F"/>
      </bottom>
      <diagonal/>
    </border>
    <border>
      <left style="thin">
        <color indexed="64"/>
      </left>
      <right style="thin">
        <color indexed="64"/>
      </right>
      <top style="thin">
        <color indexed="64"/>
      </top>
      <bottom style="hair">
        <color rgb="FF8DC63F"/>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indexed="64"/>
      </left>
      <right/>
      <top/>
      <bottom style="hair">
        <color rgb="FF8DC63F"/>
      </bottom>
      <diagonal/>
    </border>
    <border>
      <left/>
      <right/>
      <top/>
      <bottom style="hair">
        <color rgb="FF8DC63F"/>
      </bottom>
      <diagonal/>
    </border>
    <border>
      <left style="thin">
        <color indexed="64"/>
      </left>
      <right/>
      <top style="thin">
        <color rgb="FF8DC63F"/>
      </top>
      <bottom style="hair">
        <color rgb="FF8DC63F"/>
      </bottom>
      <diagonal/>
    </border>
    <border>
      <left/>
      <right/>
      <top style="thin">
        <color rgb="FF8DC63F"/>
      </top>
      <bottom style="hair">
        <color rgb="FF8DC63F"/>
      </bottom>
      <diagonal/>
    </border>
    <border>
      <left style="thin">
        <color indexed="64"/>
      </left>
      <right/>
      <top style="thin">
        <color indexed="64"/>
      </top>
      <bottom style="hair">
        <color rgb="FF8DC63F"/>
      </bottom>
      <diagonal/>
    </border>
    <border>
      <left/>
      <right/>
      <top style="thin">
        <color indexed="64"/>
      </top>
      <bottom style="hair">
        <color rgb="FF8DC63F"/>
      </bottom>
      <diagonal/>
    </border>
    <border>
      <left style="thin">
        <color theme="1"/>
      </left>
      <right style="thin">
        <color theme="1"/>
      </right>
      <top style="hair">
        <color theme="1"/>
      </top>
      <bottom style="thin">
        <color indexed="64"/>
      </bottom>
      <diagonal/>
    </border>
    <border>
      <left style="medium">
        <color rgb="FFB72413"/>
      </left>
      <right/>
      <top style="medium">
        <color rgb="FFB72413"/>
      </top>
      <bottom/>
      <diagonal/>
    </border>
    <border>
      <left/>
      <right style="medium">
        <color rgb="FFB72413"/>
      </right>
      <top style="medium">
        <color rgb="FFB72413"/>
      </top>
      <bottom/>
      <diagonal/>
    </border>
    <border>
      <left style="medium">
        <color rgb="FFB72413"/>
      </left>
      <right/>
      <top/>
      <bottom/>
      <diagonal/>
    </border>
    <border>
      <left/>
      <right style="medium">
        <color rgb="FFB72413"/>
      </right>
      <top/>
      <bottom/>
      <diagonal/>
    </border>
    <border>
      <left style="medium">
        <color rgb="FFB72413"/>
      </left>
      <right/>
      <top/>
      <bottom style="medium">
        <color rgb="FFB72413"/>
      </bottom>
      <diagonal/>
    </border>
    <border>
      <left/>
      <right style="medium">
        <color rgb="FFB72413"/>
      </right>
      <top/>
      <bottom style="medium">
        <color rgb="FFB72413"/>
      </bottom>
      <diagonal/>
    </border>
    <border>
      <left style="thin">
        <color theme="1"/>
      </left>
      <right style="thin">
        <color theme="1"/>
      </right>
      <top/>
      <bottom style="hair">
        <color theme="1"/>
      </bottom>
      <diagonal/>
    </border>
    <border>
      <left style="thin">
        <color theme="1"/>
      </left>
      <right style="thin">
        <color theme="1"/>
      </right>
      <top style="thin">
        <color indexed="64"/>
      </top>
      <bottom style="hair">
        <color theme="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hair">
        <color indexed="64"/>
      </top>
      <bottom/>
      <diagonal/>
    </border>
  </borders>
  <cellStyleXfs count="12">
    <xf numFmtId="0" fontId="0" fillId="0" borderId="0"/>
    <xf numFmtId="170" fontId="3" fillId="0" borderId="0" applyFont="0" applyFill="0" applyBorder="0" applyAlignment="0" applyProtection="0"/>
    <xf numFmtId="0" fontId="4" fillId="0" borderId="0" applyNumberFormat="0" applyFill="0" applyBorder="0" applyAlignment="0" applyProtection="0">
      <alignment vertical="top"/>
      <protection locked="0"/>
    </xf>
    <xf numFmtId="164" fontId="8" fillId="0" borderId="0" applyFont="0" applyFill="0" applyBorder="0" applyAlignment="0" applyProtection="0"/>
    <xf numFmtId="165" fontId="9" fillId="0" borderId="0" applyFont="0" applyFill="0" applyBorder="0" applyAlignment="0" applyProtection="0"/>
    <xf numFmtId="9" fontId="3" fillId="0" borderId="0" applyFont="0" applyFill="0" applyBorder="0" applyAlignment="0" applyProtection="0"/>
    <xf numFmtId="0" fontId="3" fillId="0" borderId="0"/>
    <xf numFmtId="0" fontId="9" fillId="0" borderId="0"/>
    <xf numFmtId="0" fontId="1" fillId="0" borderId="0"/>
    <xf numFmtId="164" fontId="1" fillId="0" borderId="0" applyFont="0" applyFill="0" applyBorder="0" applyAlignment="0" applyProtection="0"/>
    <xf numFmtId="0" fontId="68" fillId="0" borderId="0" applyNumberFormat="0" applyFill="0" applyBorder="0" applyAlignment="0" applyProtection="0"/>
    <xf numFmtId="9" fontId="1" fillId="0" borderId="0" applyFont="0" applyFill="0" applyBorder="0" applyAlignment="0" applyProtection="0"/>
  </cellStyleXfs>
  <cellXfs count="1195">
    <xf numFmtId="0" fontId="0" fillId="0" borderId="0" xfId="0"/>
    <xf numFmtId="0" fontId="6" fillId="0" borderId="0" xfId="0" applyFont="1" applyFill="1"/>
    <xf numFmtId="0" fontId="0" fillId="0" borderId="0" xfId="0" applyAlignment="1"/>
    <xf numFmtId="0" fontId="12" fillId="0" borderId="0" xfId="0" applyFont="1" applyProtection="1">
      <protection locked="0"/>
    </xf>
    <xf numFmtId="0" fontId="12" fillId="0" borderId="0" xfId="0" applyFont="1"/>
    <xf numFmtId="0" fontId="14" fillId="0" borderId="0" xfId="0" applyFont="1"/>
    <xf numFmtId="0" fontId="12" fillId="0" borderId="0" xfId="6" applyFont="1" applyProtection="1"/>
    <xf numFmtId="0" fontId="12" fillId="0" borderId="0" xfId="6" applyFont="1" applyProtection="1">
      <protection locked="0"/>
    </xf>
    <xf numFmtId="0" fontId="15" fillId="0" borderId="0" xfId="6" applyFont="1" applyAlignment="1" applyProtection="1">
      <alignment horizontal="left"/>
    </xf>
    <xf numFmtId="0" fontId="12" fillId="0" borderId="0" xfId="6" applyFont="1" applyAlignment="1" applyProtection="1">
      <alignment horizontal="justify"/>
    </xf>
    <xf numFmtId="0" fontId="12" fillId="0" borderId="0" xfId="0" applyFont="1"/>
    <xf numFmtId="0" fontId="16" fillId="0" borderId="0" xfId="2" applyFont="1" applyAlignment="1" applyProtection="1">
      <protection locked="0"/>
    </xf>
    <xf numFmtId="0" fontId="11" fillId="0" borderId="0" xfId="0" applyFont="1" applyFill="1" applyAlignment="1">
      <alignment horizontal="left" indent="1"/>
    </xf>
    <xf numFmtId="0" fontId="12" fillId="0" borderId="0" xfId="6" applyFont="1" applyAlignment="1" applyProtection="1">
      <alignment horizontal="left"/>
    </xf>
    <xf numFmtId="0" fontId="12" fillId="0" borderId="0" xfId="6" applyFont="1" applyAlignment="1" applyProtection="1">
      <alignment horizontal="justify" wrapText="1"/>
    </xf>
    <xf numFmtId="0" fontId="16" fillId="0" borderId="0" xfId="2" quotePrefix="1" applyFont="1" applyAlignment="1" applyProtection="1"/>
    <xf numFmtId="0" fontId="15" fillId="0" borderId="0" xfId="6" applyFont="1" applyAlignment="1" applyProtection="1">
      <alignment horizontal="left"/>
      <protection locked="0"/>
    </xf>
    <xf numFmtId="0" fontId="16" fillId="0" borderId="0" xfId="2" applyFont="1" applyBorder="1" applyAlignment="1" applyProtection="1">
      <alignment horizontal="left" indent="1"/>
      <protection locked="0"/>
    </xf>
    <xf numFmtId="0" fontId="15" fillId="0" borderId="0" xfId="0" applyFont="1" applyAlignment="1" applyProtection="1">
      <alignment horizontal="left" wrapText="1"/>
    </xf>
    <xf numFmtId="0" fontId="17" fillId="0" borderId="0" xfId="6" applyFont="1" applyAlignment="1" applyProtection="1">
      <alignment horizontal="left"/>
    </xf>
    <xf numFmtId="0" fontId="16" fillId="0" borderId="0" xfId="2" applyFont="1" applyAlignment="1" applyProtection="1">
      <alignment horizontal="left" indent="2"/>
    </xf>
    <xf numFmtId="0" fontId="17" fillId="0" borderId="0" xfId="6" applyFont="1" applyAlignment="1" applyProtection="1">
      <alignment horizontal="left" indent="2"/>
    </xf>
    <xf numFmtId="0" fontId="16" fillId="0" borderId="0" xfId="2" applyFont="1" applyAlignment="1" applyProtection="1">
      <alignment horizontal="left"/>
      <protection locked="0"/>
    </xf>
    <xf numFmtId="0" fontId="16" fillId="0" borderId="0" xfId="2" applyFont="1" applyAlignment="1" applyProtection="1">
      <alignment horizontal="left" indent="1"/>
      <protection locked="0"/>
    </xf>
    <xf numFmtId="0" fontId="12" fillId="2" borderId="0" xfId="6" applyFont="1" applyFill="1" applyBorder="1" applyAlignment="1" applyProtection="1"/>
    <xf numFmtId="0" fontId="12" fillId="3" borderId="0" xfId="6" applyFont="1" applyFill="1" applyBorder="1" applyAlignment="1" applyProtection="1">
      <alignment horizontal="left" vertical="top" wrapText="1"/>
      <protection locked="0"/>
    </xf>
    <xf numFmtId="0" fontId="12" fillId="3" borderId="0" xfId="6" applyFont="1" applyFill="1" applyAlignment="1" applyProtection="1">
      <alignment horizontal="left" vertical="top" wrapText="1"/>
      <protection locked="0"/>
    </xf>
    <xf numFmtId="0" fontId="12" fillId="0" borderId="0" xfId="0" applyFont="1" applyBorder="1" applyAlignment="1"/>
    <xf numFmtId="0" fontId="12" fillId="0" borderId="0" xfId="0" applyFont="1" applyBorder="1"/>
    <xf numFmtId="0" fontId="12" fillId="0" borderId="0" xfId="6" applyFont="1" applyFill="1" applyBorder="1" applyAlignment="1" applyProtection="1">
      <alignment horizontal="left" vertical="top" wrapText="1"/>
      <protection locked="0"/>
    </xf>
    <xf numFmtId="0" fontId="22" fillId="0" borderId="57" xfId="6" applyFont="1" applyBorder="1" applyProtection="1"/>
    <xf numFmtId="0" fontId="12" fillId="0" borderId="58" xfId="6" applyFont="1" applyBorder="1" applyProtection="1"/>
    <xf numFmtId="0" fontId="16" fillId="0" borderId="57" xfId="2" applyFont="1" applyBorder="1" applyAlignment="1" applyProtection="1">
      <alignment horizontal="left" wrapText="1"/>
    </xf>
    <xf numFmtId="0" fontId="23" fillId="0" borderId="58" xfId="2" applyFont="1" applyBorder="1" applyAlignment="1" applyProtection="1">
      <alignment horizontal="left" wrapText="1"/>
      <protection locked="0"/>
    </xf>
    <xf numFmtId="0" fontId="12" fillId="0" borderId="59" xfId="6" applyFont="1" applyBorder="1" applyProtection="1"/>
    <xf numFmtId="0" fontId="16" fillId="0" borderId="60" xfId="2" applyFont="1" applyBorder="1" applyAlignment="1" applyProtection="1"/>
    <xf numFmtId="0" fontId="12" fillId="2" borderId="0" xfId="6" applyFont="1" applyFill="1" applyBorder="1" applyAlignment="1" applyProtection="1">
      <alignment horizontal="left"/>
    </xf>
    <xf numFmtId="0" fontId="12" fillId="0" borderId="0" xfId="0" applyFont="1" applyFill="1" applyBorder="1" applyAlignment="1"/>
    <xf numFmtId="0" fontId="12" fillId="0" borderId="0" xfId="0" applyFont="1" applyFill="1" applyBorder="1"/>
    <xf numFmtId="0" fontId="16" fillId="0" borderId="0" xfId="2" applyFont="1" applyAlignment="1" applyProtection="1">
      <alignment horizontal="left" indent="1"/>
    </xf>
    <xf numFmtId="0" fontId="12" fillId="0" borderId="0" xfId="6" applyFont="1" applyAlignment="1" applyProtection="1">
      <alignment wrapText="1"/>
    </xf>
    <xf numFmtId="0" fontId="24" fillId="4" borderId="3" xfId="6" applyFont="1" applyFill="1" applyBorder="1" applyAlignment="1" applyProtection="1">
      <alignment vertical="center"/>
    </xf>
    <xf numFmtId="0" fontId="10" fillId="4" borderId="3" xfId="6" applyFont="1" applyFill="1" applyBorder="1" applyAlignment="1" applyProtection="1">
      <alignment wrapText="1"/>
    </xf>
    <xf numFmtId="0" fontId="12" fillId="0" borderId="7" xfId="6" applyFont="1" applyBorder="1" applyAlignment="1" applyProtection="1">
      <alignment horizontal="center" vertical="top"/>
    </xf>
    <xf numFmtId="0" fontId="17" fillId="3" borderId="7" xfId="6" applyFont="1" applyFill="1" applyBorder="1" applyAlignment="1" applyProtection="1">
      <alignment horizontal="left" vertical="top" wrapText="1"/>
      <protection locked="0"/>
    </xf>
    <xf numFmtId="0" fontId="12" fillId="0" borderId="8" xfId="6" applyFont="1" applyBorder="1" applyAlignment="1" applyProtection="1">
      <alignment horizontal="center" vertical="top"/>
    </xf>
    <xf numFmtId="0" fontId="17" fillId="3" borderId="8" xfId="6" applyFont="1" applyFill="1" applyBorder="1" applyAlignment="1" applyProtection="1">
      <alignment horizontal="left" vertical="top" wrapText="1"/>
      <protection locked="0"/>
    </xf>
    <xf numFmtId="0" fontId="12" fillId="0" borderId="9" xfId="6" applyFont="1" applyBorder="1" applyAlignment="1" applyProtection="1">
      <alignment horizontal="center" vertical="top"/>
    </xf>
    <xf numFmtId="0" fontId="17" fillId="3" borderId="9" xfId="6" applyFont="1" applyFill="1" applyBorder="1" applyAlignment="1" applyProtection="1">
      <alignment horizontal="left" vertical="top" wrapText="1"/>
      <protection locked="0"/>
    </xf>
    <xf numFmtId="0" fontId="12" fillId="0" borderId="0" xfId="6" applyFont="1" applyBorder="1" applyAlignment="1" applyProtection="1"/>
    <xf numFmtId="0" fontId="12" fillId="0" borderId="0" xfId="6" applyFont="1" applyFill="1" applyBorder="1" applyProtection="1"/>
    <xf numFmtId="0" fontId="12" fillId="0" borderId="0" xfId="6" applyFont="1" applyBorder="1" applyAlignment="1" applyProtection="1">
      <alignment horizontal="left"/>
    </xf>
    <xf numFmtId="0" fontId="24" fillId="4" borderId="18" xfId="6" applyFont="1" applyFill="1" applyBorder="1" applyAlignment="1" applyProtection="1">
      <alignment vertical="center"/>
    </xf>
    <xf numFmtId="0" fontId="10" fillId="4" borderId="41" xfId="6" applyFont="1" applyFill="1" applyBorder="1" applyAlignment="1" applyProtection="1">
      <alignment wrapText="1"/>
    </xf>
    <xf numFmtId="0" fontId="17" fillId="3" borderId="39" xfId="6" applyFont="1" applyFill="1" applyBorder="1" applyAlignment="1" applyProtection="1">
      <alignment horizontal="left" vertical="top" wrapText="1"/>
      <protection locked="0"/>
    </xf>
    <xf numFmtId="0" fontId="17" fillId="3" borderId="40" xfId="6" applyFont="1" applyFill="1" applyBorder="1" applyAlignment="1" applyProtection="1">
      <alignment horizontal="left" vertical="top" wrapText="1"/>
      <protection locked="0"/>
    </xf>
    <xf numFmtId="0" fontId="17" fillId="3" borderId="54" xfId="6" applyFont="1" applyFill="1" applyBorder="1" applyAlignment="1" applyProtection="1">
      <alignment horizontal="left" vertical="top" wrapText="1"/>
      <protection locked="0"/>
    </xf>
    <xf numFmtId="0" fontId="12" fillId="0" borderId="0" xfId="0" applyFont="1" applyBorder="1" applyAlignment="1">
      <alignment horizontal="center" vertical="center"/>
    </xf>
    <xf numFmtId="0" fontId="17" fillId="0" borderId="0" xfId="6" applyFont="1" applyFill="1" applyBorder="1" applyAlignment="1" applyProtection="1">
      <alignment horizontal="left" vertical="top" wrapText="1"/>
      <protection locked="0"/>
    </xf>
    <xf numFmtId="0" fontId="12" fillId="0" borderId="0" xfId="6" applyFont="1" applyBorder="1" applyProtection="1"/>
    <xf numFmtId="0" fontId="12" fillId="0" borderId="0" xfId="0" applyFont="1" applyBorder="1" applyAlignment="1">
      <alignment horizontal="left"/>
    </xf>
    <xf numFmtId="0" fontId="25" fillId="0" borderId="0" xfId="6" applyFont="1" applyFill="1" applyAlignment="1" applyProtection="1">
      <alignment horizontal="left"/>
    </xf>
    <xf numFmtId="0" fontId="12" fillId="0" borderId="0" xfId="6" applyFont="1" applyFill="1" applyBorder="1" applyAlignment="1" applyProtection="1"/>
    <xf numFmtId="0" fontId="20" fillId="0" borderId="55" xfId="6" applyFont="1" applyBorder="1" applyAlignment="1" applyProtection="1"/>
    <xf numFmtId="0" fontId="26" fillId="0" borderId="56" xfId="6" applyFont="1" applyBorder="1" applyAlignment="1" applyProtection="1">
      <alignment wrapText="1"/>
    </xf>
    <xf numFmtId="0" fontId="22" fillId="0" borderId="57" xfId="6" applyFont="1" applyBorder="1" applyAlignment="1" applyProtection="1">
      <alignment wrapText="1"/>
    </xf>
    <xf numFmtId="0" fontId="12" fillId="0" borderId="58" xfId="6" applyFont="1" applyBorder="1" applyAlignment="1" applyProtection="1">
      <alignment wrapText="1"/>
    </xf>
    <xf numFmtId="0" fontId="23" fillId="0" borderId="58" xfId="2" applyFont="1" applyBorder="1" applyAlignment="1" applyProtection="1">
      <alignment wrapText="1"/>
      <protection locked="0"/>
    </xf>
    <xf numFmtId="0" fontId="16" fillId="0" borderId="58" xfId="2" applyFont="1" applyBorder="1" applyAlignment="1" applyProtection="1">
      <alignment wrapText="1"/>
      <protection locked="0"/>
    </xf>
    <xf numFmtId="0" fontId="12" fillId="0" borderId="58" xfId="6" quotePrefix="1" applyFont="1" applyBorder="1" applyAlignment="1" applyProtection="1">
      <alignment wrapText="1"/>
    </xf>
    <xf numFmtId="0" fontId="16" fillId="0" borderId="58" xfId="2" applyFont="1" applyBorder="1" applyAlignment="1" applyProtection="1">
      <alignment wrapText="1"/>
    </xf>
    <xf numFmtId="0" fontId="23" fillId="0" borderId="58" xfId="2" applyFont="1" applyBorder="1" applyAlignment="1" applyProtection="1">
      <alignment wrapText="1"/>
    </xf>
    <xf numFmtId="0" fontId="12" fillId="0" borderId="58" xfId="2" applyFont="1" applyBorder="1" applyAlignment="1" applyProtection="1">
      <alignment wrapText="1"/>
    </xf>
    <xf numFmtId="0" fontId="16" fillId="0" borderId="58" xfId="2" applyFont="1" applyBorder="1" applyAlignment="1" applyProtection="1">
      <protection locked="0"/>
    </xf>
    <xf numFmtId="0" fontId="22" fillId="0" borderId="57" xfId="6" applyFont="1" applyBorder="1" applyAlignment="1" applyProtection="1">
      <alignment horizontal="left"/>
    </xf>
    <xf numFmtId="0" fontId="12" fillId="0" borderId="58" xfId="6" applyFont="1" applyBorder="1" applyAlignment="1" applyProtection="1">
      <alignment horizontal="left" wrapText="1"/>
    </xf>
    <xf numFmtId="0" fontId="27" fillId="0" borderId="57" xfId="2" applyFont="1" applyBorder="1" applyAlignment="1" applyProtection="1">
      <alignment horizontal="left" wrapText="1"/>
    </xf>
    <xf numFmtId="0" fontId="16" fillId="0" borderId="58" xfId="2" applyFont="1" applyBorder="1" applyAlignment="1" applyProtection="1">
      <alignment horizontal="left" wrapText="1"/>
      <protection locked="0"/>
    </xf>
    <xf numFmtId="0" fontId="22" fillId="0" borderId="57" xfId="6" applyFont="1" applyBorder="1" applyAlignment="1" applyProtection="1">
      <alignment horizontal="left" indent="1"/>
    </xf>
    <xf numFmtId="0" fontId="16" fillId="0" borderId="58" xfId="2" applyFont="1" applyBorder="1" applyAlignment="1" applyProtection="1">
      <alignment horizontal="left"/>
      <protection locked="0"/>
    </xf>
    <xf numFmtId="0" fontId="22" fillId="0" borderId="59" xfId="6" applyFont="1" applyBorder="1" applyProtection="1"/>
    <xf numFmtId="0" fontId="12" fillId="0" borderId="60" xfId="0" applyFont="1" applyBorder="1"/>
    <xf numFmtId="0" fontId="28" fillId="0" borderId="0" xfId="6" applyFont="1" applyBorder="1" applyAlignment="1" applyProtection="1">
      <alignment horizontal="left" wrapText="1"/>
    </xf>
    <xf numFmtId="0" fontId="12" fillId="0" borderId="0" xfId="6" applyFont="1" applyBorder="1" applyAlignment="1" applyProtection="1">
      <alignment horizontal="left" wrapText="1"/>
    </xf>
    <xf numFmtId="0" fontId="12" fillId="0" borderId="0" xfId="0" applyFont="1" applyFill="1"/>
    <xf numFmtId="0" fontId="12" fillId="0" borderId="0" xfId="0" applyFont="1" applyAlignment="1">
      <alignment wrapText="1"/>
    </xf>
    <xf numFmtId="0" fontId="12" fillId="0" borderId="0" xfId="6" applyFont="1" applyFill="1" applyBorder="1" applyAlignment="1" applyProtection="1">
      <alignment horizontal="left" vertical="center" wrapText="1"/>
      <protection locked="0"/>
    </xf>
    <xf numFmtId="0" fontId="12" fillId="0" borderId="0" xfId="6" applyFont="1" applyFill="1" applyBorder="1" applyAlignment="1" applyProtection="1">
      <alignment horizontal="left" vertical="center"/>
      <protection locked="0"/>
    </xf>
    <xf numFmtId="0" fontId="12" fillId="0" borderId="58" xfId="2" applyFont="1" applyBorder="1" applyAlignment="1" applyProtection="1">
      <alignment horizontal="left" wrapText="1"/>
      <protection locked="0"/>
    </xf>
    <xf numFmtId="0" fontId="22" fillId="0" borderId="59" xfId="6" applyFont="1" applyBorder="1" applyAlignment="1" applyProtection="1">
      <alignment wrapText="1"/>
    </xf>
    <xf numFmtId="0" fontId="12" fillId="0" borderId="60" xfId="6" applyFont="1" applyBorder="1" applyAlignment="1" applyProtection="1">
      <alignment wrapText="1"/>
    </xf>
    <xf numFmtId="0" fontId="31" fillId="0" borderId="0" xfId="6" applyFont="1" applyBorder="1" applyAlignment="1" applyProtection="1">
      <alignment horizontal="center" vertical="top"/>
    </xf>
    <xf numFmtId="0" fontId="17" fillId="3" borderId="0" xfId="6" applyFont="1" applyFill="1" applyBorder="1" applyAlignment="1" applyProtection="1">
      <alignment horizontal="left" vertical="top" wrapText="1"/>
      <protection locked="0"/>
    </xf>
    <xf numFmtId="0" fontId="25" fillId="0" borderId="0" xfId="0" applyFont="1" applyFill="1" applyAlignment="1" applyProtection="1">
      <alignment horizontal="left"/>
    </xf>
    <xf numFmtId="0" fontId="12" fillId="0" borderId="0" xfId="0" applyFont="1" applyFill="1" applyBorder="1" applyAlignment="1">
      <alignment wrapText="1"/>
    </xf>
    <xf numFmtId="0" fontId="29" fillId="0" borderId="0" xfId="0" applyFont="1" applyFill="1" applyBorder="1" applyAlignment="1">
      <alignment horizontal="right"/>
    </xf>
    <xf numFmtId="0" fontId="29" fillId="0" borderId="0" xfId="2" applyFont="1" applyFill="1" applyBorder="1" applyAlignment="1" applyProtection="1">
      <alignment wrapText="1"/>
    </xf>
    <xf numFmtId="0" fontId="12" fillId="0" borderId="58" xfId="6" applyFont="1" applyFill="1" applyBorder="1" applyAlignment="1" applyProtection="1">
      <alignment wrapText="1"/>
    </xf>
    <xf numFmtId="0" fontId="20" fillId="0" borderId="57" xfId="6" applyFont="1" applyBorder="1" applyAlignment="1" applyProtection="1">
      <alignment horizontal="left" wrapText="1"/>
    </xf>
    <xf numFmtId="0" fontId="16" fillId="0" borderId="58" xfId="2" applyFont="1" applyFill="1" applyBorder="1" applyAlignment="1" applyProtection="1">
      <protection locked="0"/>
    </xf>
    <xf numFmtId="0" fontId="12" fillId="0" borderId="58" xfId="2" applyFont="1" applyFill="1" applyBorder="1" applyAlignment="1" applyProtection="1">
      <protection locked="0"/>
    </xf>
    <xf numFmtId="0" fontId="22" fillId="0" borderId="57" xfId="6" applyFont="1" applyBorder="1" applyAlignment="1" applyProtection="1">
      <alignment horizontal="left" wrapText="1"/>
    </xf>
    <xf numFmtId="0" fontId="12" fillId="0" borderId="58" xfId="2" applyFont="1" applyBorder="1" applyAlignment="1" applyProtection="1">
      <alignment horizontal="left" wrapText="1"/>
    </xf>
    <xf numFmtId="0" fontId="22" fillId="0" borderId="57" xfId="6" applyFont="1" applyBorder="1" applyAlignment="1" applyProtection="1"/>
    <xf numFmtId="0" fontId="22" fillId="0" borderId="59" xfId="6" applyFont="1" applyBorder="1" applyAlignment="1" applyProtection="1"/>
    <xf numFmtId="0" fontId="12" fillId="0" borderId="60" xfId="6" applyFont="1" applyBorder="1" applyProtection="1"/>
    <xf numFmtId="0" fontId="25" fillId="0" borderId="0" xfId="6" applyFont="1" applyFill="1" applyAlignment="1" applyProtection="1">
      <alignment horizontal="left"/>
      <protection locked="0"/>
    </xf>
    <xf numFmtId="0" fontId="28" fillId="0" borderId="0" xfId="6" applyFont="1" applyFill="1" applyAlignment="1" applyProtection="1">
      <alignment horizontal="left" wrapText="1"/>
    </xf>
    <xf numFmtId="0" fontId="12" fillId="0" borderId="0" xfId="6" applyFont="1" applyAlignment="1" applyProtection="1">
      <alignment horizontal="left" wrapText="1"/>
    </xf>
    <xf numFmtId="0" fontId="16" fillId="0" borderId="0" xfId="2" applyFont="1" applyAlignment="1" applyProtection="1">
      <alignment horizontal="justify" wrapText="1"/>
      <protection locked="0"/>
    </xf>
    <xf numFmtId="0" fontId="16" fillId="0" borderId="0" xfId="2" applyFont="1" applyAlignment="1" applyProtection="1">
      <alignment horizontal="justify" wrapText="1"/>
    </xf>
    <xf numFmtId="0" fontId="12" fillId="0" borderId="0" xfId="0" applyFont="1" applyAlignment="1">
      <alignment vertical="top"/>
    </xf>
    <xf numFmtId="0" fontId="29" fillId="0" borderId="0" xfId="6" applyFont="1" applyBorder="1" applyAlignment="1" applyProtection="1">
      <alignment horizontal="left"/>
    </xf>
    <xf numFmtId="0" fontId="12" fillId="0" borderId="0" xfId="6" applyFont="1" applyBorder="1" applyAlignment="1" applyProtection="1">
      <alignment horizontal="left" vertical="center"/>
    </xf>
    <xf numFmtId="0" fontId="29" fillId="0" borderId="0" xfId="6" applyFont="1" applyBorder="1" applyAlignment="1" applyProtection="1">
      <alignment horizontal="left" vertical="top"/>
    </xf>
    <xf numFmtId="0" fontId="12" fillId="0" borderId="0" xfId="0" applyFont="1" applyBorder="1" applyAlignment="1" applyProtection="1">
      <alignment vertical="top" wrapText="1"/>
    </xf>
    <xf numFmtId="0" fontId="37" fillId="0" borderId="0" xfId="2" applyFont="1" applyAlignment="1" applyProtection="1">
      <alignment horizontal="left"/>
    </xf>
    <xf numFmtId="0" fontId="12" fillId="0" borderId="0" xfId="0" applyFont="1" applyProtection="1"/>
    <xf numFmtId="0" fontId="38" fillId="0" borderId="0" xfId="2" applyFont="1" applyFill="1" applyAlignment="1" applyProtection="1">
      <alignment wrapText="1"/>
    </xf>
    <xf numFmtId="3" fontId="12" fillId="0" borderId="5" xfId="0" applyNumberFormat="1" applyFont="1" applyFill="1" applyBorder="1" applyAlignment="1" applyProtection="1">
      <alignment horizontal="right" vertical="center" wrapText="1"/>
    </xf>
    <xf numFmtId="0" fontId="12" fillId="0" borderId="16" xfId="0" applyFont="1" applyBorder="1" applyProtection="1"/>
    <xf numFmtId="0" fontId="12" fillId="0" borderId="16" xfId="0" applyFont="1" applyBorder="1" applyAlignment="1" applyProtection="1"/>
    <xf numFmtId="0" fontId="12" fillId="0" borderId="32" xfId="0" applyFont="1" applyBorder="1" applyAlignment="1" applyProtection="1">
      <alignment horizontal="left" indent="1"/>
    </xf>
    <xf numFmtId="0" fontId="12" fillId="0" borderId="0" xfId="0" applyFont="1" applyBorder="1" applyAlignment="1" applyProtection="1">
      <alignment horizontal="left" indent="1"/>
    </xf>
    <xf numFmtId="0" fontId="12" fillId="0" borderId="4" xfId="0" applyFont="1" applyBorder="1" applyProtection="1"/>
    <xf numFmtId="3" fontId="12" fillId="0" borderId="42" xfId="0" applyNumberFormat="1" applyFont="1" applyFill="1" applyBorder="1" applyAlignment="1" applyProtection="1">
      <alignment horizontal="right" vertical="center" wrapText="1"/>
    </xf>
    <xf numFmtId="3" fontId="12" fillId="0" borderId="43" xfId="0" applyNumberFormat="1" applyFont="1" applyFill="1" applyBorder="1" applyAlignment="1" applyProtection="1">
      <alignment horizontal="right" vertical="center" wrapText="1"/>
    </xf>
    <xf numFmtId="3" fontId="12" fillId="0" borderId="44" xfId="0" applyNumberFormat="1" applyFont="1" applyFill="1" applyBorder="1" applyAlignment="1" applyProtection="1">
      <alignment horizontal="right" vertical="center" wrapText="1"/>
    </xf>
    <xf numFmtId="0" fontId="12" fillId="0" borderId="34" xfId="0" applyFont="1" applyBorder="1" applyProtection="1"/>
    <xf numFmtId="0" fontId="40" fillId="0" borderId="0" xfId="0" applyFont="1" applyFill="1" applyBorder="1" applyAlignment="1" applyProtection="1">
      <alignment horizontal="center" vertical="center"/>
    </xf>
    <xf numFmtId="0" fontId="40" fillId="0" borderId="0" xfId="0" applyFont="1" applyProtection="1"/>
    <xf numFmtId="0" fontId="12" fillId="0" borderId="0" xfId="6" applyFont="1" applyFill="1" applyBorder="1" applyAlignment="1" applyProtection="1">
      <alignment horizontal="left" vertical="top" wrapText="1"/>
    </xf>
    <xf numFmtId="0" fontId="15" fillId="0" borderId="0" xfId="0" applyFont="1" applyAlignment="1" applyProtection="1">
      <alignment horizontal="left"/>
    </xf>
    <xf numFmtId="0" fontId="16" fillId="0" borderId="0" xfId="2" applyFont="1" applyBorder="1" applyAlignment="1" applyProtection="1">
      <alignment horizontal="left" vertical="center" wrapText="1"/>
    </xf>
    <xf numFmtId="0" fontId="12" fillId="0" borderId="0" xfId="0" applyFont="1" applyAlignment="1" applyProtection="1">
      <alignment wrapText="1"/>
    </xf>
    <xf numFmtId="0" fontId="12" fillId="0" borderId="0" xfId="0" applyFont="1" applyBorder="1" applyAlignment="1" applyProtection="1">
      <alignment horizontal="left" vertical="top" wrapText="1"/>
    </xf>
    <xf numFmtId="0" fontId="42" fillId="0" borderId="0" xfId="2" applyFont="1" applyAlignment="1" applyProtection="1">
      <protection locked="0"/>
    </xf>
    <xf numFmtId="0" fontId="17" fillId="0" borderId="0" xfId="0" applyFont="1" applyFill="1" applyAlignment="1" applyProtection="1">
      <alignment horizontal="left" wrapText="1"/>
    </xf>
    <xf numFmtId="0" fontId="29" fillId="0" borderId="0" xfId="0" applyFont="1" applyAlignment="1" applyProtection="1">
      <alignment horizontal="left" wrapText="1"/>
    </xf>
    <xf numFmtId="0" fontId="15" fillId="0" borderId="0" xfId="0" applyFont="1" applyProtection="1"/>
    <xf numFmtId="0" fontId="35" fillId="0" borderId="0" xfId="0" applyFont="1" applyProtection="1">
      <protection locked="0"/>
    </xf>
    <xf numFmtId="0" fontId="35" fillId="0" borderId="0" xfId="0" applyFont="1" applyFill="1" applyAlignment="1" applyProtection="1">
      <alignment horizontal="left"/>
    </xf>
    <xf numFmtId="0" fontId="12" fillId="0" borderId="0" xfId="0" applyFont="1" applyFill="1" applyProtection="1"/>
    <xf numFmtId="0" fontId="37" fillId="0" borderId="0" xfId="2" applyFont="1" applyAlignment="1" applyProtection="1"/>
    <xf numFmtId="0" fontId="12" fillId="0" borderId="0" xfId="0" applyFont="1" applyAlignment="1" applyProtection="1"/>
    <xf numFmtId="0" fontId="12" fillId="0" borderId="0" xfId="0" applyFont="1" applyAlignment="1" applyProtection="1">
      <alignment horizontal="left"/>
    </xf>
    <xf numFmtId="0" fontId="12" fillId="0" borderId="0" xfId="0" applyFont="1" applyAlignment="1" applyProtection="1">
      <alignment horizontal="center"/>
    </xf>
    <xf numFmtId="0" fontId="29" fillId="0" borderId="0" xfId="0" applyFont="1" applyAlignment="1" applyProtection="1">
      <alignment horizontal="left"/>
    </xf>
    <xf numFmtId="0" fontId="12" fillId="0" borderId="0" xfId="0" applyFont="1" applyAlignment="1" applyProtection="1">
      <alignment horizontal="left" vertical="top" wrapText="1"/>
    </xf>
    <xf numFmtId="0" fontId="29" fillId="0" borderId="0" xfId="0" applyFont="1" applyAlignment="1" applyProtection="1"/>
    <xf numFmtId="0" fontId="29" fillId="0" borderId="0" xfId="0" applyFont="1" applyProtection="1"/>
    <xf numFmtId="0" fontId="12" fillId="0" borderId="0" xfId="0" applyFont="1" applyAlignment="1" applyProtection="1">
      <alignment vertical="center"/>
    </xf>
    <xf numFmtId="0" fontId="16" fillId="0" borderId="0" xfId="2" applyFont="1" applyFill="1" applyAlignment="1" applyProtection="1">
      <alignment horizontal="left" indent="1"/>
      <protection locked="0"/>
    </xf>
    <xf numFmtId="0" fontId="43" fillId="0" borderId="0" xfId="0" applyFont="1" applyAlignment="1" applyProtection="1">
      <alignment horizontal="left" wrapText="1" indent="1"/>
    </xf>
    <xf numFmtId="0" fontId="43" fillId="0" borderId="0" xfId="0" applyFont="1" applyAlignment="1" applyProtection="1">
      <alignment horizontal="left" wrapText="1"/>
    </xf>
    <xf numFmtId="0" fontId="43" fillId="0" borderId="0" xfId="0" applyFont="1" applyAlignment="1" applyProtection="1">
      <alignment horizontal="left" indent="1"/>
    </xf>
    <xf numFmtId="0" fontId="12" fillId="0" borderId="0" xfId="0" applyFont="1" applyBorder="1" applyAlignment="1" applyProtection="1">
      <alignment horizontal="left"/>
    </xf>
    <xf numFmtId="0" fontId="12" fillId="0" borderId="0" xfId="0" applyFont="1" applyBorder="1" applyProtection="1"/>
    <xf numFmtId="0" fontId="12" fillId="0" borderId="0" xfId="0" applyFont="1" applyAlignment="1" applyProtection="1">
      <alignment horizontal="left" wrapText="1"/>
    </xf>
    <xf numFmtId="0" fontId="12" fillId="0" borderId="0" xfId="0" applyFont="1" applyBorder="1" applyAlignment="1" applyProtection="1">
      <alignment horizontal="center"/>
    </xf>
    <xf numFmtId="167" fontId="12" fillId="0" borderId="0" xfId="0" applyNumberFormat="1" applyFont="1" applyFill="1" applyBorder="1" applyAlignment="1" applyProtection="1">
      <alignment horizontal="center"/>
    </xf>
    <xf numFmtId="0" fontId="28" fillId="0" borderId="1" xfId="0" applyFont="1" applyBorder="1" applyAlignment="1" applyProtection="1">
      <alignment horizontal="left"/>
    </xf>
    <xf numFmtId="0" fontId="28" fillId="0" borderId="17" xfId="0" applyFont="1" applyBorder="1" applyAlignment="1" applyProtection="1">
      <alignment horizontal="left"/>
    </xf>
    <xf numFmtId="0" fontId="28" fillId="0" borderId="0" xfId="0" applyFont="1" applyAlignment="1" applyProtection="1">
      <alignment horizontal="left"/>
    </xf>
    <xf numFmtId="174" fontId="28" fillId="2" borderId="2" xfId="0" applyNumberFormat="1" applyFont="1" applyFill="1" applyBorder="1" applyAlignment="1" applyProtection="1">
      <alignment horizontal="center"/>
    </xf>
    <xf numFmtId="0" fontId="12" fillId="0" borderId="1" xfId="0" applyFont="1" applyBorder="1" applyAlignment="1" applyProtection="1">
      <alignment horizontal="left"/>
    </xf>
    <xf numFmtId="174" fontId="12" fillId="2" borderId="3" xfId="0" applyNumberFormat="1" applyFont="1" applyFill="1" applyBorder="1" applyAlignment="1" applyProtection="1">
      <alignment horizontal="center"/>
    </xf>
    <xf numFmtId="0" fontId="12" fillId="0" borderId="15" xfId="0" applyFont="1" applyBorder="1" applyAlignment="1" applyProtection="1">
      <alignment horizontal="left"/>
    </xf>
    <xf numFmtId="0" fontId="12" fillId="0" borderId="16" xfId="0" applyFont="1" applyBorder="1" applyAlignment="1" applyProtection="1">
      <alignment horizontal="left"/>
    </xf>
    <xf numFmtId="0" fontId="12" fillId="0" borderId="0" xfId="0" applyFont="1" applyAlignment="1" applyProtection="1">
      <alignment horizontal="left" indent="1"/>
    </xf>
    <xf numFmtId="0" fontId="12" fillId="0" borderId="12" xfId="0" applyFont="1" applyBorder="1" applyAlignment="1" applyProtection="1">
      <alignment horizontal="left"/>
    </xf>
    <xf numFmtId="0" fontId="12" fillId="0" borderId="0" xfId="0" applyFont="1" applyFill="1" applyBorder="1" applyAlignment="1" applyProtection="1">
      <alignment horizontal="left"/>
    </xf>
    <xf numFmtId="0" fontId="29" fillId="0" borderId="0" xfId="0" applyFont="1" applyFill="1" applyBorder="1" applyAlignment="1" applyProtection="1">
      <alignment horizontal="left"/>
    </xf>
    <xf numFmtId="0" fontId="28" fillId="0" borderId="0" xfId="0" applyFont="1" applyFill="1" applyBorder="1" applyAlignment="1" applyProtection="1">
      <alignment vertical="center"/>
    </xf>
    <xf numFmtId="174" fontId="12" fillId="2" borderId="8" xfId="0" applyNumberFormat="1" applyFont="1" applyFill="1" applyBorder="1" applyAlignment="1" applyProtection="1">
      <alignment horizontal="center"/>
    </xf>
    <xf numFmtId="174" fontId="12" fillId="2" borderId="9" xfId="0" applyNumberFormat="1" applyFont="1" applyFill="1" applyBorder="1" applyAlignment="1" applyProtection="1">
      <alignment horizontal="center"/>
    </xf>
    <xf numFmtId="174" fontId="12" fillId="2" borderId="5" xfId="0" applyNumberFormat="1" applyFont="1" applyFill="1" applyBorder="1" applyAlignment="1" applyProtection="1">
      <alignment horizontal="center"/>
    </xf>
    <xf numFmtId="167" fontId="12" fillId="0" borderId="3" xfId="0" applyNumberFormat="1" applyFont="1" applyFill="1" applyBorder="1" applyAlignment="1" applyProtection="1">
      <alignment horizontal="center"/>
    </xf>
    <xf numFmtId="174" fontId="12" fillId="0" borderId="3" xfId="0" applyNumberFormat="1" applyFont="1" applyFill="1" applyBorder="1" applyAlignment="1" applyProtection="1">
      <alignment horizontal="center"/>
    </xf>
    <xf numFmtId="0" fontId="19" fillId="0" borderId="0" xfId="0" applyFont="1" applyProtection="1"/>
    <xf numFmtId="3" fontId="12" fillId="0" borderId="0" xfId="0" applyNumberFormat="1" applyFont="1" applyAlignment="1" applyProtection="1">
      <alignment horizontal="center"/>
    </xf>
    <xf numFmtId="0" fontId="12" fillId="0" borderId="0" xfId="0" applyFont="1" applyBorder="1" applyAlignment="1" applyProtection="1">
      <alignment horizontal="left" wrapText="1"/>
    </xf>
    <xf numFmtId="0" fontId="45" fillId="0" borderId="0" xfId="0" applyFont="1" applyBorder="1" applyAlignment="1" applyProtection="1">
      <alignment horizontal="left"/>
    </xf>
    <xf numFmtId="3" fontId="10" fillId="2" borderId="4" xfId="0" applyNumberFormat="1" applyFont="1" applyFill="1" applyBorder="1" applyAlignment="1" applyProtection="1">
      <alignment horizontal="center" vertical="center"/>
    </xf>
    <xf numFmtId="174" fontId="28" fillId="0" borderId="5" xfId="0" applyNumberFormat="1" applyFont="1" applyFill="1" applyBorder="1" applyAlignment="1" applyProtection="1">
      <alignment horizontal="center"/>
    </xf>
    <xf numFmtId="167" fontId="35" fillId="2" borderId="12" xfId="0" applyNumberFormat="1" applyFont="1" applyFill="1" applyBorder="1" applyAlignment="1" applyProtection="1">
      <alignment horizontal="center"/>
    </xf>
    <xf numFmtId="167" fontId="35" fillId="2" borderId="13" xfId="0" applyNumberFormat="1" applyFont="1" applyFill="1" applyBorder="1" applyAlignment="1" applyProtection="1">
      <alignment horizontal="center"/>
    </xf>
    <xf numFmtId="167" fontId="35" fillId="2" borderId="14" xfId="0" applyNumberFormat="1" applyFont="1" applyFill="1" applyBorder="1" applyAlignment="1" applyProtection="1">
      <alignment horizontal="center"/>
    </xf>
    <xf numFmtId="174" fontId="28" fillId="0" borderId="3" xfId="0" applyNumberFormat="1" applyFont="1" applyFill="1" applyBorder="1" applyAlignment="1" applyProtection="1">
      <alignment horizontal="center"/>
    </xf>
    <xf numFmtId="0" fontId="28" fillId="0" borderId="0" xfId="0" applyFont="1" applyAlignment="1" applyProtection="1">
      <alignment horizontal="left" indent="1"/>
    </xf>
    <xf numFmtId="174" fontId="12" fillId="2" borderId="7" xfId="0" applyNumberFormat="1" applyFont="1" applyFill="1" applyBorder="1" applyAlignment="1" applyProtection="1">
      <alignment horizontal="center"/>
    </xf>
    <xf numFmtId="0" fontId="12" fillId="0" borderId="27" xfId="0" applyFont="1" applyBorder="1" applyAlignment="1" applyProtection="1">
      <alignment horizontal="left" indent="1"/>
      <protection locked="0"/>
    </xf>
    <xf numFmtId="0" fontId="12" fillId="0" borderId="33" xfId="0" applyFont="1" applyBorder="1" applyAlignment="1" applyProtection="1">
      <alignment horizontal="left"/>
      <protection locked="0"/>
    </xf>
    <xf numFmtId="0" fontId="12" fillId="0" borderId="33" xfId="0" applyFont="1" applyBorder="1" applyAlignment="1" applyProtection="1">
      <alignment horizontal="left"/>
    </xf>
    <xf numFmtId="167" fontId="35" fillId="2" borderId="28" xfId="0" applyNumberFormat="1" applyFont="1" applyFill="1" applyBorder="1" applyAlignment="1" applyProtection="1">
      <alignment horizontal="center"/>
    </xf>
    <xf numFmtId="0" fontId="16" fillId="0" borderId="0" xfId="2" applyFont="1" applyBorder="1" applyAlignment="1" applyProtection="1">
      <alignment horizontal="left" vertical="top" indent="1"/>
      <protection locked="0"/>
    </xf>
    <xf numFmtId="0" fontId="12" fillId="0" borderId="17" xfId="0" applyFont="1" applyBorder="1" applyProtection="1"/>
    <xf numFmtId="0" fontId="12" fillId="0" borderId="1" xfId="0" applyFont="1" applyBorder="1" applyProtection="1"/>
    <xf numFmtId="0" fontId="28" fillId="0" borderId="22" xfId="0" applyFont="1" applyBorder="1" applyAlignment="1" applyProtection="1"/>
    <xf numFmtId="0" fontId="11" fillId="0" borderId="34" xfId="0" applyFont="1" applyBorder="1" applyAlignment="1" applyProtection="1">
      <alignment wrapText="1"/>
    </xf>
    <xf numFmtId="0" fontId="12" fillId="0" borderId="26" xfId="0" applyFont="1" applyBorder="1" applyProtection="1"/>
    <xf numFmtId="0" fontId="12" fillId="0" borderId="19" xfId="0" applyFont="1" applyBorder="1" applyAlignment="1" applyProtection="1">
      <alignment horizontal="left" indent="1"/>
    </xf>
    <xf numFmtId="0" fontId="16" fillId="0" borderId="0" xfId="2" applyFont="1" applyBorder="1" applyAlignment="1" applyProtection="1"/>
    <xf numFmtId="0" fontId="12" fillId="0" borderId="10" xfId="0" applyFont="1" applyBorder="1" applyProtection="1"/>
    <xf numFmtId="0" fontId="12" fillId="0" borderId="24" xfId="0" applyFont="1" applyBorder="1" applyAlignment="1" applyProtection="1">
      <alignment horizontal="left" vertical="center" indent="1"/>
    </xf>
    <xf numFmtId="0" fontId="12" fillId="0" borderId="13" xfId="0" applyFont="1" applyBorder="1" applyProtection="1"/>
    <xf numFmtId="174" fontId="12" fillId="2" borderId="8" xfId="0" applyNumberFormat="1" applyFont="1" applyFill="1" applyBorder="1" applyAlignment="1" applyProtection="1">
      <alignment horizontal="center" vertical="center"/>
    </xf>
    <xf numFmtId="0" fontId="12" fillId="0" borderId="13" xfId="0" applyFont="1" applyBorder="1" applyAlignment="1" applyProtection="1"/>
    <xf numFmtId="0" fontId="16" fillId="0" borderId="4" xfId="2" applyFont="1" applyBorder="1" applyAlignment="1" applyProtection="1"/>
    <xf numFmtId="0" fontId="12" fillId="0" borderId="11" xfId="0" applyFont="1" applyBorder="1" applyProtection="1"/>
    <xf numFmtId="0" fontId="12" fillId="0" borderId="25" xfId="0" applyFont="1" applyBorder="1" applyAlignment="1" applyProtection="1">
      <alignment horizontal="left" vertical="center" indent="1"/>
    </xf>
    <xf numFmtId="0" fontId="12" fillId="0" borderId="4" xfId="0" applyFont="1" applyBorder="1" applyAlignment="1" applyProtection="1"/>
    <xf numFmtId="174" fontId="12" fillId="0" borderId="2" xfId="0" applyNumberFormat="1" applyFont="1" applyFill="1" applyBorder="1" applyAlignment="1" applyProtection="1">
      <alignment horizontal="center" vertical="center"/>
    </xf>
    <xf numFmtId="3" fontId="29" fillId="0" borderId="0" xfId="0" applyNumberFormat="1" applyFont="1" applyProtection="1"/>
    <xf numFmtId="0" fontId="46" fillId="0" borderId="0" xfId="0" applyFont="1" applyProtection="1"/>
    <xf numFmtId="3" fontId="12" fillId="0" borderId="0" xfId="0" applyNumberFormat="1" applyFont="1" applyProtection="1"/>
    <xf numFmtId="0" fontId="12" fillId="0" borderId="0" xfId="0" applyFont="1" applyAlignment="1" applyProtection="1">
      <alignment horizontal="left" indent="2"/>
    </xf>
    <xf numFmtId="0" fontId="11" fillId="0" borderId="0" xfId="0" applyFont="1" applyAlignment="1" applyProtection="1">
      <alignment horizontal="left" indent="1"/>
    </xf>
    <xf numFmtId="0" fontId="12" fillId="0" borderId="0" xfId="0" applyFont="1" applyFill="1" applyBorder="1" applyAlignment="1" applyProtection="1">
      <alignment horizontal="left" indent="2"/>
    </xf>
    <xf numFmtId="0" fontId="11" fillId="0" borderId="0" xfId="0" applyFont="1" applyBorder="1" applyAlignment="1" applyProtection="1">
      <alignment horizontal="left" indent="1"/>
    </xf>
    <xf numFmtId="0" fontId="12" fillId="0" borderId="0" xfId="0" applyFont="1" applyBorder="1" applyAlignment="1">
      <alignment horizontal="left" indent="1"/>
    </xf>
    <xf numFmtId="0" fontId="16" fillId="0" borderId="0" xfId="2" quotePrefix="1" applyFont="1" applyBorder="1" applyAlignment="1" applyProtection="1">
      <protection locked="0"/>
    </xf>
    <xf numFmtId="0" fontId="16" fillId="0" borderId="0" xfId="2" applyFont="1" applyFill="1" applyBorder="1" applyAlignment="1" applyProtection="1">
      <alignment horizontal="left" indent="1"/>
      <protection locked="0"/>
    </xf>
    <xf numFmtId="0" fontId="12" fillId="0" borderId="0" xfId="0" applyFont="1" applyFill="1" applyBorder="1" applyAlignment="1" applyProtection="1">
      <alignment horizontal="left" indent="1"/>
    </xf>
    <xf numFmtId="0" fontId="11" fillId="0" borderId="0" xfId="0" applyFont="1" applyProtection="1"/>
    <xf numFmtId="0" fontId="16" fillId="0" borderId="0" xfId="2" applyFont="1" applyBorder="1" applyAlignment="1" applyProtection="1">
      <alignment horizontal="left" indent="1"/>
    </xf>
    <xf numFmtId="0" fontId="12" fillId="0" borderId="0" xfId="0" applyFont="1" applyAlignment="1">
      <alignment horizontal="left" indent="1"/>
    </xf>
    <xf numFmtId="0" fontId="11" fillId="0" borderId="0" xfId="0" applyFont="1"/>
    <xf numFmtId="0" fontId="25" fillId="0" borderId="0" xfId="0" applyFont="1" applyAlignment="1" applyProtection="1">
      <alignment horizontal="left"/>
    </xf>
    <xf numFmtId="0" fontId="12" fillId="0" borderId="0" xfId="0" applyFont="1" applyFill="1" applyBorder="1" applyAlignment="1" applyProtection="1">
      <alignment horizontal="left" wrapText="1"/>
    </xf>
    <xf numFmtId="0" fontId="28" fillId="2" borderId="0" xfId="0" applyFont="1" applyFill="1" applyBorder="1" applyProtection="1"/>
    <xf numFmtId="0" fontId="28" fillId="0" borderId="0" xfId="0" applyFont="1" applyFill="1" applyBorder="1" applyProtection="1"/>
    <xf numFmtId="0" fontId="16" fillId="0" borderId="0" xfId="2" applyFont="1" applyAlignment="1" applyProtection="1">
      <alignment vertical="top" wrapText="1"/>
      <protection locked="0"/>
    </xf>
    <xf numFmtId="0" fontId="12" fillId="0" borderId="18" xfId="0" applyFont="1" applyBorder="1" applyProtection="1"/>
    <xf numFmtId="171" fontId="40" fillId="0" borderId="0" xfId="1" applyNumberFormat="1" applyFont="1" applyFill="1" applyBorder="1" applyAlignment="1" applyProtection="1">
      <alignment horizontal="center" wrapText="1"/>
    </xf>
    <xf numFmtId="176" fontId="12" fillId="2" borderId="12" xfId="0" applyNumberFormat="1" applyFont="1" applyFill="1" applyBorder="1" applyAlignment="1" applyProtection="1">
      <alignment horizontal="center"/>
    </xf>
    <xf numFmtId="176" fontId="12" fillId="2" borderId="8" xfId="5" applyNumberFormat="1" applyFont="1" applyFill="1" applyBorder="1" applyAlignment="1" applyProtection="1">
      <alignment horizontal="center"/>
    </xf>
    <xf numFmtId="0" fontId="12" fillId="0" borderId="24" xfId="0" applyFont="1" applyBorder="1" applyAlignment="1" applyProtection="1">
      <alignment horizontal="left"/>
    </xf>
    <xf numFmtId="0" fontId="12" fillId="0" borderId="13" xfId="0" applyFont="1" applyBorder="1" applyAlignment="1" applyProtection="1">
      <alignment horizontal="left"/>
    </xf>
    <xf numFmtId="176" fontId="12" fillId="0" borderId="8" xfId="5" applyNumberFormat="1" applyFont="1" applyFill="1" applyBorder="1" applyAlignment="1" applyProtection="1">
      <alignment horizontal="center"/>
    </xf>
    <xf numFmtId="176" fontId="12" fillId="0" borderId="0" xfId="5" applyNumberFormat="1" applyFont="1" applyFill="1" applyBorder="1" applyAlignment="1" applyProtection="1">
      <alignment horizontal="center"/>
    </xf>
    <xf numFmtId="176" fontId="12" fillId="2" borderId="13" xfId="0" applyNumberFormat="1" applyFont="1" applyFill="1" applyBorder="1" applyAlignment="1" applyProtection="1">
      <alignment horizontal="center"/>
    </xf>
    <xf numFmtId="3" fontId="12" fillId="2" borderId="8" xfId="5" applyNumberFormat="1" applyFont="1" applyFill="1" applyBorder="1" applyAlignment="1" applyProtection="1">
      <alignment horizontal="center" vertical="center"/>
    </xf>
    <xf numFmtId="172" fontId="12" fillId="2" borderId="13" xfId="5" applyNumberFormat="1" applyFont="1" applyFill="1" applyBorder="1" applyAlignment="1" applyProtection="1">
      <alignment horizontal="center"/>
    </xf>
    <xf numFmtId="172" fontId="12" fillId="2" borderId="8" xfId="5" applyNumberFormat="1" applyFont="1" applyFill="1" applyBorder="1" applyAlignment="1" applyProtection="1">
      <alignment horizontal="center"/>
    </xf>
    <xf numFmtId="9" fontId="12" fillId="2" borderId="14" xfId="5" applyFont="1" applyFill="1" applyBorder="1" applyAlignment="1" applyProtection="1">
      <alignment horizontal="center"/>
    </xf>
    <xf numFmtId="9" fontId="12" fillId="2" borderId="9" xfId="5" applyFont="1" applyFill="1" applyBorder="1" applyAlignment="1" applyProtection="1">
      <alignment horizontal="center"/>
    </xf>
    <xf numFmtId="1" fontId="12" fillId="0" borderId="0" xfId="0" applyNumberFormat="1" applyFont="1" applyProtection="1"/>
    <xf numFmtId="1" fontId="12" fillId="2" borderId="8" xfId="5" applyNumberFormat="1" applyFont="1" applyFill="1" applyBorder="1" applyAlignment="1" applyProtection="1">
      <alignment horizontal="center" vertical="center"/>
    </xf>
    <xf numFmtId="0" fontId="48" fillId="0" borderId="0" xfId="0" applyFont="1" applyProtection="1"/>
    <xf numFmtId="1" fontId="28" fillId="0" borderId="0" xfId="0" applyNumberFormat="1" applyFont="1" applyAlignment="1" applyProtection="1">
      <alignment horizontal="center"/>
    </xf>
    <xf numFmtId="170" fontId="49" fillId="0" borderId="0" xfId="1" applyFont="1" applyFill="1" applyBorder="1" applyProtection="1"/>
    <xf numFmtId="0" fontId="12" fillId="2" borderId="0" xfId="0" applyFont="1" applyFill="1" applyProtection="1"/>
    <xf numFmtId="0" fontId="29" fillId="2" borderId="0" xfId="0" applyFont="1" applyFill="1" applyAlignment="1" applyProtection="1">
      <alignment horizontal="left" wrapText="1"/>
    </xf>
    <xf numFmtId="0" fontId="50" fillId="0" borderId="0" xfId="2" applyFont="1" applyAlignment="1" applyProtection="1">
      <alignment horizontal="left" indent="1"/>
    </xf>
    <xf numFmtId="0" fontId="12" fillId="0" borderId="0" xfId="0" applyFont="1" applyFill="1" applyBorder="1" applyProtection="1"/>
    <xf numFmtId="166" fontId="12" fillId="0" borderId="0" xfId="5" applyNumberFormat="1" applyFont="1" applyFill="1" applyBorder="1" applyAlignment="1" applyProtection="1">
      <alignment horizontal="center"/>
    </xf>
    <xf numFmtId="0" fontId="12" fillId="0" borderId="0" xfId="0" quotePrefix="1" applyFont="1" applyProtection="1"/>
    <xf numFmtId="0" fontId="12" fillId="0" borderId="0" xfId="0" quotePrefix="1" applyFont="1" applyAlignment="1" applyProtection="1">
      <alignment horizontal="left"/>
    </xf>
    <xf numFmtId="0" fontId="12" fillId="0" borderId="0" xfId="0" quotePrefix="1" applyFont="1" applyAlignment="1" applyProtection="1">
      <alignment horizontal="left" wrapText="1"/>
    </xf>
    <xf numFmtId="0" fontId="12" fillId="2" borderId="0" xfId="0" applyFont="1" applyFill="1" applyBorder="1" applyProtection="1"/>
    <xf numFmtId="0" fontId="12" fillId="0" borderId="0" xfId="0" applyFont="1" applyAlignment="1"/>
    <xf numFmtId="0" fontId="12" fillId="2" borderId="0" xfId="0" applyFont="1" applyFill="1" applyAlignment="1" applyProtection="1">
      <alignment horizontal="left" wrapText="1"/>
    </xf>
    <xf numFmtId="0" fontId="12" fillId="2" borderId="0" xfId="0" applyFont="1" applyFill="1" applyAlignment="1" applyProtection="1">
      <alignment horizontal="left"/>
    </xf>
    <xf numFmtId="0" fontId="12" fillId="2" borderId="0" xfId="0" applyFont="1" applyFill="1" applyBorder="1" applyAlignment="1"/>
    <xf numFmtId="171" fontId="40" fillId="2" borderId="0" xfId="1" applyNumberFormat="1" applyFont="1" applyFill="1" applyBorder="1" applyAlignment="1" applyProtection="1">
      <alignment horizontal="center" wrapText="1"/>
    </xf>
    <xf numFmtId="0" fontId="12" fillId="0" borderId="23" xfId="0" applyFont="1" applyBorder="1" applyProtection="1"/>
    <xf numFmtId="0" fontId="12" fillId="0" borderId="12" xfId="0" applyFont="1" applyBorder="1" applyProtection="1"/>
    <xf numFmtId="176" fontId="12" fillId="2" borderId="23" xfId="0" applyNumberFormat="1" applyFont="1" applyFill="1" applyBorder="1" applyAlignment="1" applyProtection="1">
      <alignment horizontal="center"/>
    </xf>
    <xf numFmtId="176" fontId="12" fillId="2" borderId="7" xfId="0" applyNumberFormat="1" applyFont="1" applyFill="1" applyBorder="1" applyAlignment="1" applyProtection="1">
      <alignment horizontal="center"/>
    </xf>
    <xf numFmtId="0" fontId="12" fillId="2" borderId="0" xfId="0" applyFont="1" applyFill="1" applyBorder="1" applyAlignment="1" applyProtection="1">
      <alignment horizontal="center"/>
    </xf>
    <xf numFmtId="0" fontId="12" fillId="0" borderId="24" xfId="0" applyFont="1" applyBorder="1" applyProtection="1"/>
    <xf numFmtId="176" fontId="12" fillId="2" borderId="24" xfId="0" applyNumberFormat="1" applyFont="1" applyFill="1" applyBorder="1" applyAlignment="1" applyProtection="1">
      <alignment horizontal="center"/>
    </xf>
    <xf numFmtId="176" fontId="12" fillId="2" borderId="8" xfId="0" applyNumberFormat="1" applyFont="1" applyFill="1" applyBorder="1" applyAlignment="1" applyProtection="1">
      <alignment horizontal="center"/>
    </xf>
    <xf numFmtId="0" fontId="12" fillId="0" borderId="25" xfId="0" applyFont="1" applyBorder="1" applyProtection="1"/>
    <xf numFmtId="0" fontId="12" fillId="0" borderId="14" xfId="0" applyFont="1" applyBorder="1" applyProtection="1"/>
    <xf numFmtId="176" fontId="12" fillId="2" borderId="25" xfId="0" applyNumberFormat="1" applyFont="1" applyFill="1" applyBorder="1" applyAlignment="1" applyProtection="1">
      <alignment horizontal="center"/>
    </xf>
    <xf numFmtId="176" fontId="12" fillId="2" borderId="9" xfId="0" applyNumberFormat="1" applyFont="1" applyFill="1" applyBorder="1" applyAlignment="1" applyProtection="1">
      <alignment horizontal="center"/>
    </xf>
    <xf numFmtId="166" fontId="12" fillId="2" borderId="0" xfId="0" applyNumberFormat="1" applyFont="1" applyFill="1" applyBorder="1" applyAlignment="1" applyProtection="1">
      <alignment horizontal="center"/>
    </xf>
    <xf numFmtId="177" fontId="12" fillId="0" borderId="3" xfId="0" applyNumberFormat="1" applyFont="1" applyFill="1" applyBorder="1" applyAlignment="1" applyProtection="1">
      <alignment horizontal="center"/>
    </xf>
    <xf numFmtId="0" fontId="12" fillId="0" borderId="3" xfId="0" applyFont="1" applyFill="1" applyBorder="1" applyAlignment="1" applyProtection="1">
      <alignment horizontal="center"/>
    </xf>
    <xf numFmtId="176" fontId="12" fillId="0" borderId="3" xfId="0" applyNumberFormat="1" applyFont="1" applyFill="1" applyBorder="1" applyAlignment="1" applyProtection="1">
      <alignment horizontal="center"/>
    </xf>
    <xf numFmtId="176" fontId="12" fillId="2" borderId="3" xfId="0" applyNumberFormat="1" applyFont="1" applyFill="1" applyBorder="1" applyAlignment="1" applyProtection="1">
      <alignment horizontal="center"/>
    </xf>
    <xf numFmtId="0" fontId="12" fillId="0" borderId="17" xfId="0" applyFont="1" applyBorder="1" applyAlignment="1" applyProtection="1">
      <alignment horizontal="center"/>
    </xf>
    <xf numFmtId="0" fontId="12" fillId="0" borderId="1" xfId="0" applyFont="1" applyBorder="1" applyAlignment="1" applyProtection="1">
      <alignment horizontal="center"/>
    </xf>
    <xf numFmtId="176" fontId="12" fillId="0" borderId="17" xfId="0" applyNumberFormat="1" applyFont="1" applyFill="1" applyBorder="1" applyAlignment="1" applyProtection="1">
      <alignment horizontal="center"/>
    </xf>
    <xf numFmtId="176" fontId="12" fillId="0" borderId="1" xfId="0" applyNumberFormat="1" applyFont="1" applyFill="1" applyBorder="1" applyAlignment="1" applyProtection="1">
      <alignment horizontal="center"/>
    </xf>
    <xf numFmtId="176" fontId="12" fillId="0" borderId="0" xfId="0" applyNumberFormat="1" applyFont="1" applyFill="1" applyBorder="1" applyAlignment="1" applyProtection="1">
      <alignment horizontal="center"/>
    </xf>
    <xf numFmtId="176" fontId="12" fillId="0" borderId="4" xfId="0" applyNumberFormat="1" applyFont="1" applyFill="1" applyBorder="1" applyAlignment="1" applyProtection="1">
      <alignment horizontal="center"/>
    </xf>
    <xf numFmtId="0" fontId="12" fillId="0" borderId="2" xfId="0" applyFont="1" applyFill="1" applyBorder="1" applyAlignment="1" applyProtection="1">
      <alignment horizontal="center"/>
    </xf>
    <xf numFmtId="176" fontId="12" fillId="0" borderId="11" xfId="0" applyNumberFormat="1" applyFont="1" applyFill="1" applyBorder="1" applyAlignment="1" applyProtection="1">
      <alignment horizontal="center"/>
    </xf>
    <xf numFmtId="176" fontId="28" fillId="0" borderId="4" xfId="5" applyNumberFormat="1" applyFont="1" applyFill="1" applyBorder="1" applyAlignment="1" applyProtection="1">
      <alignment horizontal="center" vertical="center"/>
    </xf>
    <xf numFmtId="176" fontId="28" fillId="0" borderId="11" xfId="5" applyNumberFormat="1" applyFont="1" applyFill="1" applyBorder="1" applyAlignment="1" applyProtection="1">
      <alignment horizontal="center" vertical="center"/>
    </xf>
    <xf numFmtId="166" fontId="10" fillId="2" borderId="0" xfId="5" applyNumberFormat="1" applyFont="1" applyFill="1" applyBorder="1" applyAlignment="1" applyProtection="1">
      <alignment horizontal="center" vertical="center"/>
    </xf>
    <xf numFmtId="166" fontId="11" fillId="0" borderId="0" xfId="0" applyNumberFormat="1" applyFont="1" applyBorder="1" applyProtection="1"/>
    <xf numFmtId="166" fontId="12" fillId="0" borderId="3" xfId="0" applyNumberFormat="1" applyFont="1" applyFill="1" applyBorder="1" applyProtection="1"/>
    <xf numFmtId="166" fontId="12" fillId="0" borderId="3" xfId="0" applyNumberFormat="1" applyFont="1" applyBorder="1" applyProtection="1"/>
    <xf numFmtId="176" fontId="28" fillId="0" borderId="1" xfId="5" applyNumberFormat="1" applyFont="1" applyFill="1" applyBorder="1" applyAlignment="1" applyProtection="1">
      <alignment horizontal="center" vertical="center"/>
    </xf>
    <xf numFmtId="176" fontId="28" fillId="0" borderId="3" xfId="5" applyNumberFormat="1" applyFont="1" applyFill="1" applyBorder="1" applyAlignment="1" applyProtection="1">
      <alignment horizontal="center" vertical="center"/>
    </xf>
    <xf numFmtId="166" fontId="12" fillId="0" borderId="11" xfId="0" applyNumberFormat="1" applyFont="1" applyFill="1" applyBorder="1" applyProtection="1"/>
    <xf numFmtId="0" fontId="11" fillId="2" borderId="0" xfId="0" applyFont="1" applyFill="1" applyBorder="1" applyProtection="1"/>
    <xf numFmtId="167" fontId="10" fillId="2" borderId="0" xfId="5" applyNumberFormat="1" applyFont="1" applyFill="1" applyBorder="1" applyAlignment="1" applyProtection="1">
      <alignment horizontal="center" vertical="center"/>
    </xf>
    <xf numFmtId="174" fontId="10" fillId="2" borderId="0" xfId="5" applyNumberFormat="1" applyFont="1" applyFill="1" applyBorder="1" applyAlignment="1" applyProtection="1">
      <alignment horizontal="center" vertical="center"/>
    </xf>
    <xf numFmtId="166" fontId="12" fillId="0" borderId="0" xfId="0" applyNumberFormat="1" applyFont="1" applyBorder="1" applyProtection="1"/>
    <xf numFmtId="0" fontId="41" fillId="4" borderId="0" xfId="0" applyFont="1" applyFill="1" applyAlignment="1" applyProtection="1">
      <alignment horizontal="left"/>
    </xf>
    <xf numFmtId="0" fontId="41" fillId="4" borderId="0" xfId="0" applyFont="1" applyFill="1" applyProtection="1"/>
    <xf numFmtId="0" fontId="52" fillId="0" borderId="0" xfId="0" applyFont="1" applyFill="1" applyBorder="1" applyProtection="1"/>
    <xf numFmtId="0" fontId="12" fillId="3" borderId="0" xfId="0" applyFont="1" applyFill="1" applyAlignment="1" applyProtection="1">
      <alignment horizontal="center"/>
      <protection locked="0"/>
    </xf>
    <xf numFmtId="0" fontId="12" fillId="3" borderId="0" xfId="0" applyFont="1" applyFill="1" applyAlignment="1" applyProtection="1">
      <alignment horizontal="center" vertical="top"/>
      <protection locked="0"/>
    </xf>
    <xf numFmtId="174" fontId="12" fillId="3" borderId="6" xfId="0" applyNumberFormat="1" applyFont="1" applyFill="1" applyBorder="1" applyAlignment="1" applyProtection="1">
      <alignment horizontal="center"/>
      <protection locked="0"/>
    </xf>
    <xf numFmtId="174" fontId="28" fillId="3" borderId="3" xfId="0" applyNumberFormat="1" applyFont="1" applyFill="1" applyBorder="1" applyAlignment="1" applyProtection="1">
      <alignment horizontal="center"/>
      <protection locked="0"/>
    </xf>
    <xf numFmtId="174" fontId="12" fillId="3" borderId="7" xfId="0" applyNumberFormat="1" applyFont="1" applyFill="1" applyBorder="1" applyAlignment="1" applyProtection="1">
      <alignment horizontal="center"/>
      <protection locked="0"/>
    </xf>
    <xf numFmtId="174" fontId="12" fillId="3" borderId="8" xfId="0" applyNumberFormat="1" applyFont="1" applyFill="1" applyBorder="1" applyAlignment="1" applyProtection="1">
      <alignment horizontal="center"/>
      <protection locked="0"/>
    </xf>
    <xf numFmtId="174" fontId="12" fillId="3" borderId="8" xfId="0" applyNumberFormat="1" applyFont="1" applyFill="1" applyBorder="1" applyAlignment="1" applyProtection="1">
      <alignment horizontal="center" vertical="center"/>
      <protection locked="0"/>
    </xf>
    <xf numFmtId="174" fontId="12" fillId="3" borderId="9" xfId="0" applyNumberFormat="1" applyFont="1" applyFill="1" applyBorder="1" applyAlignment="1" applyProtection="1">
      <alignment horizontal="center" vertical="center"/>
      <protection locked="0"/>
    </xf>
    <xf numFmtId="174" fontId="12" fillId="3" borderId="2" xfId="0" applyNumberFormat="1" applyFont="1" applyFill="1" applyBorder="1" applyAlignment="1" applyProtection="1">
      <alignment horizontal="center"/>
      <protection locked="0"/>
    </xf>
    <xf numFmtId="174" fontId="28" fillId="3" borderId="2" xfId="0" applyNumberFormat="1" applyFont="1" applyFill="1" applyBorder="1" applyAlignment="1" applyProtection="1">
      <alignment horizontal="center"/>
      <protection locked="0"/>
    </xf>
    <xf numFmtId="174" fontId="12" fillId="3" borderId="9" xfId="0" applyNumberFormat="1" applyFont="1" applyFill="1" applyBorder="1" applyAlignment="1" applyProtection="1">
      <alignment horizontal="center"/>
      <protection locked="0"/>
    </xf>
    <xf numFmtId="0" fontId="12" fillId="3" borderId="3" xfId="0" applyFont="1" applyFill="1" applyBorder="1" applyAlignment="1" applyProtection="1">
      <alignment horizontal="center" wrapText="1"/>
      <protection locked="0"/>
    </xf>
    <xf numFmtId="0" fontId="12" fillId="3" borderId="8" xfId="0" applyFont="1" applyFill="1" applyBorder="1" applyAlignment="1" applyProtection="1">
      <alignment horizontal="center" wrapText="1"/>
      <protection locked="0"/>
    </xf>
    <xf numFmtId="0" fontId="12" fillId="3" borderId="9" xfId="0" applyFont="1" applyFill="1" applyBorder="1" applyAlignment="1" applyProtection="1">
      <alignment horizontal="center" wrapText="1"/>
      <protection locked="0"/>
    </xf>
    <xf numFmtId="0" fontId="12" fillId="3" borderId="5" xfId="0" applyFont="1" applyFill="1" applyBorder="1" applyAlignment="1" applyProtection="1">
      <alignment horizontal="center" wrapText="1"/>
      <protection locked="0"/>
    </xf>
    <xf numFmtId="174" fontId="12" fillId="3" borderId="16" xfId="0" applyNumberFormat="1" applyFont="1" applyFill="1" applyBorder="1" applyAlignment="1" applyProtection="1">
      <alignment horizontal="center"/>
      <protection locked="0"/>
    </xf>
    <xf numFmtId="174" fontId="12" fillId="3" borderId="25" xfId="0" applyNumberFormat="1" applyFont="1" applyFill="1" applyBorder="1" applyAlignment="1" applyProtection="1">
      <alignment horizontal="center"/>
      <protection locked="0"/>
    </xf>
    <xf numFmtId="3" fontId="12" fillId="3" borderId="8" xfId="0" applyNumberFormat="1" applyFont="1" applyFill="1" applyBorder="1" applyAlignment="1" applyProtection="1">
      <alignment horizontal="center" vertical="center"/>
      <protection locked="0"/>
    </xf>
    <xf numFmtId="10" fontId="12" fillId="3" borderId="8" xfId="0" applyNumberFormat="1"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center" vertical="center"/>
      <protection locked="0"/>
    </xf>
    <xf numFmtId="174" fontId="12" fillId="3" borderId="12" xfId="0" applyNumberFormat="1" applyFont="1" applyFill="1" applyBorder="1" applyAlignment="1" applyProtection="1">
      <alignment horizontal="center"/>
      <protection locked="0"/>
    </xf>
    <xf numFmtId="174" fontId="12" fillId="3" borderId="14" xfId="0" applyNumberFormat="1" applyFont="1" applyFill="1" applyBorder="1" applyAlignment="1" applyProtection="1">
      <alignment horizontal="center"/>
      <protection locked="0"/>
    </xf>
    <xf numFmtId="174" fontId="12" fillId="3" borderId="13" xfId="0" applyNumberFormat="1" applyFont="1" applyFill="1" applyBorder="1" applyAlignment="1" applyProtection="1">
      <alignment horizontal="center"/>
      <protection locked="0"/>
    </xf>
    <xf numFmtId="173" fontId="12" fillId="3" borderId="7" xfId="0" applyNumberFormat="1" applyFont="1" applyFill="1" applyBorder="1" applyAlignment="1" applyProtection="1">
      <alignment horizontal="center"/>
      <protection locked="0"/>
    </xf>
    <xf numFmtId="176" fontId="12" fillId="3" borderId="8" xfId="5" applyNumberFormat="1" applyFont="1" applyFill="1" applyBorder="1" applyAlignment="1" applyProtection="1">
      <alignment horizontal="center"/>
      <protection locked="0"/>
    </xf>
    <xf numFmtId="9" fontId="12" fillId="3" borderId="11" xfId="5" applyFont="1" applyFill="1" applyBorder="1" applyAlignment="1" applyProtection="1">
      <alignment horizontal="center"/>
      <protection locked="0"/>
    </xf>
    <xf numFmtId="0" fontId="39" fillId="4" borderId="0" xfId="0" applyFont="1" applyFill="1" applyBorder="1" applyAlignment="1" applyProtection="1"/>
    <xf numFmtId="0" fontId="36" fillId="4" borderId="0" xfId="0" applyFont="1" applyFill="1" applyBorder="1" applyAlignment="1" applyProtection="1">
      <protection locked="0"/>
    </xf>
    <xf numFmtId="0" fontId="12" fillId="3" borderId="7" xfId="0" applyFont="1" applyFill="1" applyBorder="1" applyAlignment="1" applyProtection="1">
      <alignment horizontal="center"/>
      <protection locked="0"/>
    </xf>
    <xf numFmtId="0" fontId="12" fillId="3" borderId="23" xfId="0" applyFont="1" applyFill="1" applyBorder="1" applyAlignment="1" applyProtection="1">
      <alignment horizontal="center"/>
      <protection locked="0"/>
    </xf>
    <xf numFmtId="0" fontId="12" fillId="3" borderId="8" xfId="0" applyFont="1" applyFill="1" applyBorder="1" applyAlignment="1" applyProtection="1">
      <alignment horizontal="center"/>
      <protection locked="0"/>
    </xf>
    <xf numFmtId="0" fontId="12" fillId="3" borderId="24" xfId="0" applyFont="1" applyFill="1" applyBorder="1" applyAlignment="1" applyProtection="1">
      <alignment horizontal="center"/>
      <protection locked="0"/>
    </xf>
    <xf numFmtId="0" fontId="12" fillId="3" borderId="9" xfId="0" applyFont="1" applyFill="1" applyBorder="1" applyAlignment="1" applyProtection="1">
      <alignment horizontal="center"/>
      <protection locked="0"/>
    </xf>
    <xf numFmtId="0" fontId="12" fillId="3" borderId="25" xfId="0" applyFont="1" applyFill="1" applyBorder="1" applyAlignment="1" applyProtection="1">
      <alignment horizontal="center"/>
      <protection locked="0"/>
    </xf>
    <xf numFmtId="0" fontId="12" fillId="3" borderId="0" xfId="0" applyFont="1" applyFill="1" applyAlignment="1" applyProtection="1">
      <alignment horizontal="left"/>
      <protection locked="0"/>
    </xf>
    <xf numFmtId="0" fontId="20" fillId="0" borderId="0" xfId="0" applyFont="1" applyProtection="1"/>
    <xf numFmtId="171" fontId="20" fillId="0" borderId="11" xfId="1" applyNumberFormat="1" applyFont="1" applyFill="1" applyBorder="1" applyAlignment="1" applyProtection="1">
      <alignment horizontal="center" vertical="center" wrapText="1"/>
    </xf>
    <xf numFmtId="171" fontId="20" fillId="0" borderId="3" xfId="1" applyNumberFormat="1" applyFont="1" applyFill="1" applyBorder="1" applyAlignment="1" applyProtection="1">
      <alignment horizontal="center" vertical="center" wrapText="1"/>
    </xf>
    <xf numFmtId="176" fontId="10" fillId="4" borderId="1" xfId="5" applyNumberFormat="1" applyFont="1" applyFill="1" applyBorder="1" applyAlignment="1" applyProtection="1">
      <alignment horizontal="center" vertical="center"/>
    </xf>
    <xf numFmtId="166" fontId="10" fillId="4" borderId="11" xfId="5" applyNumberFormat="1" applyFont="1" applyFill="1" applyBorder="1" applyAlignment="1" applyProtection="1">
      <alignment horizontal="center" vertical="center"/>
    </xf>
    <xf numFmtId="166" fontId="12" fillId="4" borderId="3" xfId="0" applyNumberFormat="1" applyFont="1" applyFill="1" applyBorder="1" applyProtection="1"/>
    <xf numFmtId="176" fontId="10" fillId="4" borderId="4" xfId="5" applyNumberFormat="1" applyFont="1" applyFill="1" applyBorder="1" applyAlignment="1" applyProtection="1">
      <alignment horizontal="center" vertical="center"/>
    </xf>
    <xf numFmtId="0" fontId="35" fillId="4" borderId="3" xfId="0" applyFont="1" applyFill="1" applyBorder="1" applyAlignment="1" applyProtection="1">
      <alignment horizontal="center"/>
    </xf>
    <xf numFmtId="176" fontId="10" fillId="4" borderId="11" xfId="5" applyNumberFormat="1" applyFont="1" applyFill="1" applyBorder="1" applyAlignment="1" applyProtection="1">
      <alignment horizontal="center" vertical="center"/>
    </xf>
    <xf numFmtId="0" fontId="35" fillId="4" borderId="2" xfId="0" applyFont="1" applyFill="1" applyBorder="1" applyAlignment="1" applyProtection="1">
      <alignment horizontal="center"/>
    </xf>
    <xf numFmtId="176" fontId="10" fillId="4" borderId="3" xfId="5" applyNumberFormat="1" applyFont="1" applyFill="1" applyBorder="1" applyAlignment="1" applyProtection="1">
      <alignment horizontal="center" vertical="center"/>
    </xf>
    <xf numFmtId="171" fontId="20" fillId="0" borderId="2" xfId="1" applyNumberFormat="1" applyFont="1" applyFill="1" applyBorder="1" applyAlignment="1" applyProtection="1">
      <alignment horizontal="center" vertical="center" wrapText="1"/>
    </xf>
    <xf numFmtId="171" fontId="20" fillId="0" borderId="19" xfId="1" applyNumberFormat="1" applyFont="1" applyFill="1" applyBorder="1" applyAlignment="1" applyProtection="1">
      <alignment horizontal="center" vertical="center" wrapText="1"/>
    </xf>
    <xf numFmtId="171" fontId="20" fillId="0" borderId="5" xfId="1" applyNumberFormat="1" applyFont="1" applyFill="1" applyBorder="1" applyAlignment="1" applyProtection="1">
      <alignment horizontal="center" vertical="center" wrapText="1"/>
    </xf>
    <xf numFmtId="171" fontId="20" fillId="0" borderId="3" xfId="1" applyNumberFormat="1" applyFont="1" applyFill="1" applyBorder="1" applyAlignment="1" applyProtection="1">
      <alignment horizontal="center" wrapText="1"/>
    </xf>
    <xf numFmtId="171" fontId="20" fillId="0" borderId="1" xfId="1" applyNumberFormat="1" applyFont="1" applyFill="1" applyBorder="1" applyAlignment="1" applyProtection="1">
      <alignment horizontal="center" wrapText="1"/>
    </xf>
    <xf numFmtId="0" fontId="20" fillId="0" borderId="0" xfId="0" applyFont="1" applyFill="1" applyBorder="1" applyAlignment="1" applyProtection="1"/>
    <xf numFmtId="0" fontId="22" fillId="0" borderId="0" xfId="0" applyFont="1" applyProtection="1"/>
    <xf numFmtId="4" fontId="20" fillId="0" borderId="0" xfId="0" applyNumberFormat="1" applyFont="1" applyFill="1" applyBorder="1" applyAlignment="1" applyProtection="1"/>
    <xf numFmtId="174" fontId="10" fillId="4" borderId="6" xfId="0" applyNumberFormat="1" applyFont="1" applyFill="1" applyBorder="1" applyAlignment="1" applyProtection="1">
      <alignment horizontal="center"/>
    </xf>
    <xf numFmtId="174" fontId="10" fillId="4" borderId="3" xfId="0" applyNumberFormat="1" applyFont="1" applyFill="1" applyBorder="1" applyAlignment="1" applyProtection="1">
      <alignment horizontal="center"/>
    </xf>
    <xf numFmtId="0" fontId="20" fillId="0" borderId="3" xfId="0" applyFont="1" applyFill="1" applyBorder="1" applyAlignment="1" applyProtection="1">
      <alignment horizontal="center" vertical="center"/>
    </xf>
    <xf numFmtId="0" fontId="20" fillId="0" borderId="22" xfId="0" applyFont="1" applyFill="1" applyBorder="1" applyAlignment="1" applyProtection="1">
      <alignment vertical="center"/>
    </xf>
    <xf numFmtId="0" fontId="20" fillId="0" borderId="34" xfId="0" applyFont="1" applyFill="1" applyBorder="1" applyAlignment="1" applyProtection="1">
      <alignment vertical="center"/>
    </xf>
    <xf numFmtId="0" fontId="22" fillId="0" borderId="34" xfId="0" applyFont="1" applyBorder="1" applyProtection="1"/>
    <xf numFmtId="0" fontId="22" fillId="0" borderId="26" xfId="0" applyFont="1" applyBorder="1" applyProtection="1"/>
    <xf numFmtId="167" fontId="20" fillId="0" borderId="5" xfId="0" applyNumberFormat="1" applyFont="1" applyFill="1" applyBorder="1" applyAlignment="1" applyProtection="1">
      <alignment horizontal="center" vertical="center"/>
    </xf>
    <xf numFmtId="0" fontId="22" fillId="0" borderId="17" xfId="0" applyFont="1" applyFill="1" applyBorder="1" applyProtection="1"/>
    <xf numFmtId="0" fontId="22" fillId="0" borderId="17" xfId="0" applyFont="1" applyBorder="1" applyProtection="1"/>
    <xf numFmtId="0" fontId="22" fillId="0" borderId="1" xfId="0" applyFont="1" applyBorder="1" applyProtection="1"/>
    <xf numFmtId="167" fontId="20" fillId="0" borderId="3" xfId="0" applyNumberFormat="1" applyFont="1" applyFill="1" applyBorder="1" applyAlignment="1" applyProtection="1">
      <alignment horizontal="center" vertical="center"/>
    </xf>
    <xf numFmtId="0" fontId="22" fillId="0" borderId="4" xfId="0" applyFont="1" applyFill="1" applyBorder="1" applyProtection="1"/>
    <xf numFmtId="0" fontId="22" fillId="0" borderId="4" xfId="0" applyFont="1" applyBorder="1" applyProtection="1"/>
    <xf numFmtId="0" fontId="22" fillId="0" borderId="11" xfId="0" applyFont="1" applyBorder="1" applyProtection="1"/>
    <xf numFmtId="167" fontId="20" fillId="0" borderId="2" xfId="0" applyNumberFormat="1" applyFont="1" applyFill="1" applyBorder="1" applyAlignment="1" applyProtection="1">
      <alignment horizontal="center" vertical="center"/>
    </xf>
    <xf numFmtId="0" fontId="20" fillId="0" borderId="32" xfId="0" applyFont="1" applyFill="1" applyBorder="1" applyAlignment="1" applyProtection="1"/>
    <xf numFmtId="0" fontId="20" fillId="0" borderId="4" xfId="0" applyFont="1" applyFill="1" applyBorder="1" applyAlignment="1" applyProtection="1"/>
    <xf numFmtId="167" fontId="20" fillId="0" borderId="2" xfId="0" applyNumberFormat="1" applyFont="1" applyFill="1" applyBorder="1" applyAlignment="1" applyProtection="1">
      <alignment horizontal="center"/>
    </xf>
    <xf numFmtId="174" fontId="10" fillId="4" borderId="3" xfId="0" applyNumberFormat="1" applyFont="1" applyFill="1" applyBorder="1" applyAlignment="1" applyProtection="1">
      <alignment horizontal="center" vertical="center"/>
    </xf>
    <xf numFmtId="0" fontId="20" fillId="0" borderId="5"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174" fontId="12" fillId="5" borderId="8" xfId="0" applyNumberFormat="1" applyFont="1" applyFill="1" applyBorder="1" applyAlignment="1" applyProtection="1">
      <alignment horizontal="center"/>
      <protection locked="0"/>
    </xf>
    <xf numFmtId="174" fontId="12" fillId="5" borderId="13" xfId="0" applyNumberFormat="1" applyFont="1" applyFill="1" applyBorder="1" applyAlignment="1" applyProtection="1">
      <alignment horizontal="center"/>
      <protection locked="0"/>
    </xf>
    <xf numFmtId="0" fontId="44" fillId="5" borderId="0" xfId="0" applyFont="1" applyFill="1" applyAlignment="1" applyProtection="1">
      <alignment horizontal="left" indent="1"/>
    </xf>
    <xf numFmtId="0" fontId="12" fillId="5" borderId="0" xfId="0" applyFont="1" applyFill="1" applyAlignment="1" applyProtection="1">
      <alignment horizontal="left" indent="1"/>
    </xf>
    <xf numFmtId="167" fontId="12" fillId="6" borderId="8" xfId="5" applyNumberFormat="1" applyFont="1" applyFill="1" applyBorder="1" applyAlignment="1" applyProtection="1">
      <alignment horizontal="right"/>
    </xf>
    <xf numFmtId="167" fontId="12" fillId="6" borderId="8" xfId="5" applyNumberFormat="1" applyFont="1" applyFill="1" applyBorder="1" applyAlignment="1" applyProtection="1">
      <alignment horizontal="right" vertical="center"/>
    </xf>
    <xf numFmtId="167" fontId="12" fillId="6" borderId="9" xfId="5" applyNumberFormat="1" applyFont="1" applyFill="1" applyBorder="1" applyAlignment="1" applyProtection="1">
      <alignment horizontal="right"/>
    </xf>
    <xf numFmtId="174" fontId="28" fillId="6" borderId="1" xfId="5" applyNumberFormat="1" applyFont="1" applyFill="1" applyBorder="1" applyProtection="1"/>
    <xf numFmtId="174" fontId="12" fillId="6" borderId="3" xfId="5" applyNumberFormat="1" applyFont="1" applyFill="1" applyBorder="1" applyProtection="1"/>
    <xf numFmtId="0" fontId="12" fillId="6" borderId="2" xfId="0" applyFont="1" applyFill="1" applyBorder="1" applyAlignment="1" applyProtection="1">
      <alignment horizontal="center" wrapText="1"/>
    </xf>
    <xf numFmtId="167" fontId="12" fillId="6" borderId="2" xfId="0" applyNumberFormat="1" applyFont="1" applyFill="1" applyBorder="1" applyAlignment="1" applyProtection="1">
      <alignment horizontal="center"/>
    </xf>
    <xf numFmtId="0" fontId="12" fillId="6" borderId="3" xfId="0" applyFont="1" applyFill="1" applyBorder="1" applyAlignment="1" applyProtection="1">
      <alignment horizontal="center" wrapText="1"/>
    </xf>
    <xf numFmtId="167" fontId="12" fillId="6" borderId="3" xfId="0" applyNumberFormat="1" applyFont="1" applyFill="1" applyBorder="1" applyAlignment="1" applyProtection="1">
      <alignment horizontal="center"/>
    </xf>
    <xf numFmtId="10" fontId="12" fillId="6" borderId="7" xfId="5" applyNumberFormat="1" applyFont="1" applyFill="1" applyBorder="1" applyProtection="1"/>
    <xf numFmtId="167" fontId="12" fillId="6" borderId="12" xfId="5" applyNumberFormat="1" applyFont="1" applyFill="1" applyBorder="1" applyProtection="1"/>
    <xf numFmtId="167" fontId="12" fillId="6" borderId="1" xfId="5" applyNumberFormat="1" applyFont="1" applyFill="1" applyBorder="1" applyProtection="1"/>
    <xf numFmtId="167" fontId="12" fillId="6" borderId="8" xfId="0" applyNumberFormat="1" applyFont="1" applyFill="1" applyBorder="1" applyAlignment="1" applyProtection="1">
      <alignment horizontal="center"/>
    </xf>
    <xf numFmtId="167" fontId="12" fillId="6" borderId="29" xfId="0" applyNumberFormat="1" applyFont="1" applyFill="1" applyBorder="1" applyAlignment="1" applyProtection="1">
      <alignment horizontal="center"/>
    </xf>
    <xf numFmtId="0" fontId="12" fillId="0" borderId="0" xfId="0" applyFont="1" applyAlignment="1">
      <alignment horizontal="left" vertical="center" wrapText="1"/>
    </xf>
    <xf numFmtId="0" fontId="20" fillId="0" borderId="0" xfId="0" applyFont="1" applyFill="1" applyBorder="1" applyAlignment="1" applyProtection="1">
      <alignment horizontal="center" vertical="center"/>
    </xf>
    <xf numFmtId="174" fontId="12" fillId="2" borderId="0" xfId="0" applyNumberFormat="1" applyFont="1" applyFill="1" applyBorder="1" applyAlignment="1" applyProtection="1">
      <alignment horizontal="center"/>
    </xf>
    <xf numFmtId="0" fontId="22" fillId="0" borderId="0" xfId="0" applyFont="1" applyBorder="1" applyAlignment="1">
      <alignment horizontal="center"/>
    </xf>
    <xf numFmtId="0" fontId="20" fillId="0" borderId="0" xfId="0" applyFont="1" applyFill="1" applyBorder="1" applyAlignment="1" applyProtection="1">
      <alignment horizontal="center" vertical="center" wrapText="1"/>
    </xf>
    <xf numFmtId="174" fontId="12" fillId="0" borderId="0" xfId="0" applyNumberFormat="1" applyFont="1" applyFill="1" applyBorder="1" applyAlignment="1" applyProtection="1">
      <alignment horizontal="center"/>
    </xf>
    <xf numFmtId="174" fontId="28" fillId="0" borderId="0" xfId="0" applyNumberFormat="1" applyFont="1" applyFill="1" applyBorder="1" applyAlignment="1" applyProtection="1">
      <alignment horizontal="center"/>
    </xf>
    <xf numFmtId="167" fontId="10" fillId="0" borderId="0" xfId="0" applyNumberFormat="1" applyFont="1" applyFill="1" applyBorder="1" applyAlignment="1" applyProtection="1">
      <alignment horizontal="center"/>
    </xf>
    <xf numFmtId="176" fontId="12" fillId="0" borderId="0" xfId="5" applyNumberFormat="1" applyFont="1" applyFill="1" applyBorder="1" applyProtection="1"/>
    <xf numFmtId="176" fontId="12" fillId="0" borderId="0" xfId="5" applyNumberFormat="1" applyFont="1" applyFill="1" applyBorder="1" applyAlignment="1" applyProtection="1">
      <alignment horizontal="center"/>
      <protection locked="0"/>
    </xf>
    <xf numFmtId="3" fontId="12" fillId="0" borderId="0" xfId="5" applyNumberFormat="1" applyFont="1" applyFill="1" applyBorder="1" applyAlignment="1" applyProtection="1">
      <alignment horizontal="center" vertical="center"/>
    </xf>
    <xf numFmtId="172" fontId="12" fillId="0" borderId="0" xfId="5" applyNumberFormat="1" applyFont="1" applyFill="1" applyBorder="1" applyAlignment="1" applyProtection="1">
      <alignment horizontal="center"/>
    </xf>
    <xf numFmtId="9" fontId="12" fillId="0" borderId="0" xfId="5" applyFont="1" applyFill="1" applyBorder="1" applyAlignment="1" applyProtection="1">
      <alignment horizontal="center"/>
    </xf>
    <xf numFmtId="9" fontId="12" fillId="0" borderId="0" xfId="5" applyFont="1" applyFill="1" applyBorder="1" applyAlignment="1" applyProtection="1">
      <alignment horizontal="center"/>
      <protection locked="0"/>
    </xf>
    <xf numFmtId="176" fontId="10" fillId="0" borderId="0" xfId="5" applyNumberFormat="1" applyFont="1" applyFill="1" applyBorder="1" applyAlignment="1" applyProtection="1">
      <alignment horizontal="center" vertical="center"/>
    </xf>
    <xf numFmtId="1" fontId="12" fillId="0" borderId="0" xfId="5" applyNumberFormat="1" applyFont="1" applyFill="1" applyBorder="1" applyAlignment="1" applyProtection="1">
      <alignment horizontal="center" vertical="center"/>
    </xf>
    <xf numFmtId="176" fontId="12" fillId="6" borderId="13" xfId="5" applyNumberFormat="1" applyFont="1" applyFill="1" applyBorder="1" applyProtection="1"/>
    <xf numFmtId="174" fontId="28" fillId="0" borderId="0" xfId="5" applyNumberFormat="1" applyFont="1" applyFill="1" applyBorder="1" applyProtection="1"/>
    <xf numFmtId="174" fontId="28" fillId="0" borderId="0" xfId="0" applyNumberFormat="1" applyFont="1" applyFill="1" applyBorder="1" applyAlignment="1" applyProtection="1">
      <alignment horizontal="center"/>
      <protection locked="0"/>
    </xf>
    <xf numFmtId="174" fontId="12" fillId="0" borderId="0" xfId="0" applyNumberFormat="1" applyFont="1" applyFill="1" applyBorder="1" applyAlignment="1" applyProtection="1">
      <alignment horizontal="center"/>
      <protection locked="0"/>
    </xf>
    <xf numFmtId="174" fontId="12" fillId="0" borderId="0" xfId="0" applyNumberFormat="1" applyFont="1" applyFill="1" applyBorder="1" applyAlignment="1" applyProtection="1">
      <alignment horizontal="center" vertical="center"/>
      <protection locked="0"/>
    </xf>
    <xf numFmtId="174" fontId="12" fillId="0" borderId="0" xfId="5" applyNumberFormat="1" applyFont="1" applyFill="1" applyBorder="1" applyProtection="1"/>
    <xf numFmtId="174" fontId="10" fillId="0" borderId="0" xfId="0" applyNumberFormat="1" applyFont="1" applyFill="1" applyBorder="1" applyAlignment="1" applyProtection="1">
      <alignment horizontal="center"/>
    </xf>
    <xf numFmtId="167" fontId="12" fillId="0" borderId="0" xfId="5" applyNumberFormat="1" applyFont="1" applyFill="1" applyBorder="1" applyProtection="1"/>
    <xf numFmtId="174" fontId="10" fillId="0" borderId="0" xfId="0" applyNumberFormat="1" applyFont="1" applyFill="1" applyBorder="1" applyAlignment="1" applyProtection="1">
      <alignment horizontal="center" vertical="center"/>
    </xf>
    <xf numFmtId="174" fontId="10" fillId="0" borderId="19" xfId="0" applyNumberFormat="1" applyFont="1" applyFill="1" applyBorder="1" applyAlignment="1" applyProtection="1">
      <alignment horizontal="center"/>
    </xf>
    <xf numFmtId="174" fontId="12" fillId="0" borderId="19" xfId="0" applyNumberFormat="1" applyFont="1" applyFill="1" applyBorder="1" applyAlignment="1" applyProtection="1">
      <alignment horizontal="center"/>
      <protection locked="0"/>
    </xf>
    <xf numFmtId="174" fontId="12" fillId="0" borderId="19" xfId="0" applyNumberFormat="1" applyFont="1" applyFill="1" applyBorder="1" applyAlignment="1" applyProtection="1">
      <alignment horizontal="center"/>
    </xf>
    <xf numFmtId="174" fontId="12" fillId="3" borderId="7" xfId="0" applyNumberFormat="1" applyFont="1" applyFill="1" applyBorder="1" applyAlignment="1" applyProtection="1">
      <alignment horizontal="center" wrapText="1"/>
      <protection locked="0"/>
    </xf>
    <xf numFmtId="174" fontId="12" fillId="3" borderId="12" xfId="0" applyNumberFormat="1" applyFont="1" applyFill="1" applyBorder="1" applyAlignment="1" applyProtection="1">
      <alignment horizontal="center" wrapText="1"/>
      <protection locked="0"/>
    </xf>
    <xf numFmtId="0" fontId="16" fillId="0" borderId="0" xfId="2" applyFont="1" applyBorder="1" applyAlignment="1" applyProtection="1">
      <alignment horizontal="left" vertical="top" wrapText="1"/>
      <protection locked="0"/>
    </xf>
    <xf numFmtId="174" fontId="12" fillId="3" borderId="8" xfId="0" applyNumberFormat="1" applyFont="1" applyFill="1" applyBorder="1" applyAlignment="1" applyProtection="1">
      <alignment horizontal="center" wrapText="1"/>
      <protection locked="0"/>
    </xf>
    <xf numFmtId="174" fontId="12" fillId="3" borderId="13" xfId="0" applyNumberFormat="1" applyFont="1" applyFill="1" applyBorder="1" applyAlignment="1" applyProtection="1">
      <alignment horizontal="center" wrapText="1"/>
      <protection locked="0"/>
    </xf>
    <xf numFmtId="0" fontId="0" fillId="0" borderId="19" xfId="0" applyBorder="1" applyAlignment="1"/>
    <xf numFmtId="0" fontId="23" fillId="0" borderId="0" xfId="2" applyFont="1" applyBorder="1" applyAlignment="1" applyProtection="1">
      <alignment horizontal="left" vertical="top" wrapText="1"/>
      <protection locked="0"/>
    </xf>
    <xf numFmtId="0" fontId="16" fillId="0" borderId="0" xfId="2" applyFont="1" applyAlignment="1" applyProtection="1">
      <protection locked="0"/>
    </xf>
    <xf numFmtId="0" fontId="12" fillId="0" borderId="0" xfId="0" applyFont="1" applyAlignment="1">
      <alignment horizontal="left" wrapText="1"/>
    </xf>
    <xf numFmtId="0" fontId="12" fillId="0" borderId="0" xfId="0" applyFont="1"/>
    <xf numFmtId="0" fontId="12" fillId="0" borderId="0" xfId="0" applyFont="1" applyAlignment="1">
      <alignment wrapText="1"/>
    </xf>
    <xf numFmtId="0" fontId="12" fillId="0" borderId="0" xfId="0" applyFont="1" applyFill="1" applyBorder="1" applyAlignment="1" applyProtection="1">
      <alignment horizontal="left" wrapText="1"/>
    </xf>
    <xf numFmtId="0" fontId="12" fillId="0" borderId="0" xfId="0" applyFont="1" applyFill="1" applyBorder="1" applyAlignment="1" applyProtection="1">
      <alignment horizontal="left"/>
    </xf>
    <xf numFmtId="0" fontId="29" fillId="0" borderId="0" xfId="0" applyFont="1" applyAlignment="1" applyProtection="1">
      <alignment horizontal="left"/>
    </xf>
    <xf numFmtId="0" fontId="29" fillId="2" borderId="0" xfId="0" applyFont="1" applyFill="1" applyAlignment="1" applyProtection="1">
      <alignment horizontal="left"/>
    </xf>
    <xf numFmtId="0" fontId="12" fillId="0" borderId="0" xfId="0" quotePrefix="1" applyFont="1" applyAlignment="1" applyProtection="1">
      <alignment horizontal="left"/>
    </xf>
    <xf numFmtId="0" fontId="12" fillId="2" borderId="0" xfId="0" applyFont="1" applyFill="1" applyAlignment="1" applyProtection="1">
      <alignment horizontal="left" wrapText="1"/>
    </xf>
    <xf numFmtId="169" fontId="10" fillId="4" borderId="18" xfId="1" applyNumberFormat="1" applyFont="1" applyFill="1" applyBorder="1" applyAlignment="1" applyProtection="1">
      <alignment horizontal="center"/>
    </xf>
    <xf numFmtId="0" fontId="12" fillId="0" borderId="0" xfId="0" applyFont="1" applyAlignment="1" applyProtection="1">
      <alignment horizontal="left"/>
    </xf>
    <xf numFmtId="0" fontId="12" fillId="0" borderId="24" xfId="0" applyFont="1" applyBorder="1" applyAlignment="1" applyProtection="1">
      <alignment horizontal="left"/>
    </xf>
    <xf numFmtId="0" fontId="12" fillId="0" borderId="16" xfId="0" applyFont="1" applyBorder="1" applyAlignment="1" applyProtection="1">
      <alignment horizontal="left"/>
    </xf>
    <xf numFmtId="0" fontId="12" fillId="0" borderId="13" xfId="0" applyFont="1" applyBorder="1" applyAlignment="1" applyProtection="1">
      <alignment horizontal="left"/>
    </xf>
    <xf numFmtId="0" fontId="20" fillId="0" borderId="3"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9" fillId="2" borderId="0" xfId="0" applyFont="1" applyFill="1" applyAlignment="1" applyProtection="1">
      <alignment horizontal="left" wrapText="1"/>
    </xf>
    <xf numFmtId="0" fontId="12" fillId="2" borderId="0" xfId="0" applyFont="1" applyFill="1" applyAlignment="1" applyProtection="1">
      <alignment horizontal="left"/>
    </xf>
    <xf numFmtId="0" fontId="12" fillId="0" borderId="15" xfId="0" applyFont="1" applyBorder="1" applyAlignment="1" applyProtection="1">
      <alignment horizontal="left"/>
    </xf>
    <xf numFmtId="0" fontId="12" fillId="0" borderId="12" xfId="0" applyFont="1" applyBorder="1" applyAlignment="1" applyProtection="1">
      <alignment horizontal="left"/>
    </xf>
    <xf numFmtId="0" fontId="12" fillId="0" borderId="18" xfId="0" applyFont="1" applyBorder="1" applyAlignment="1" applyProtection="1">
      <alignment horizontal="left"/>
    </xf>
    <xf numFmtId="0" fontId="12" fillId="0" borderId="17" xfId="0" applyFont="1" applyBorder="1" applyAlignment="1" applyProtection="1">
      <alignment horizontal="left"/>
    </xf>
    <xf numFmtId="0" fontId="12" fillId="0" borderId="0" xfId="0" applyFont="1" applyAlignment="1" applyProtection="1">
      <alignment wrapText="1"/>
    </xf>
    <xf numFmtId="0" fontId="28" fillId="0" borderId="17" xfId="0" applyFont="1" applyBorder="1" applyAlignment="1" applyProtection="1">
      <alignment horizontal="left"/>
    </xf>
    <xf numFmtId="0" fontId="29" fillId="0" borderId="0" xfId="0" applyFont="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wrapText="1"/>
    </xf>
    <xf numFmtId="0" fontId="29" fillId="0" borderId="0" xfId="0" applyFont="1" applyFill="1" applyBorder="1" applyAlignment="1" applyProtection="1">
      <alignment horizontal="left"/>
    </xf>
    <xf numFmtId="0" fontId="12" fillId="0" borderId="0" xfId="0" applyFont="1" applyBorder="1" applyAlignment="1" applyProtection="1">
      <alignment horizontal="left" wrapText="1"/>
    </xf>
    <xf numFmtId="0" fontId="16" fillId="0" borderId="0" xfId="2" applyFont="1" applyBorder="1" applyAlignment="1" applyProtection="1">
      <alignment horizontal="left" wrapText="1" indent="1"/>
      <protection locked="0"/>
    </xf>
    <xf numFmtId="0" fontId="16" fillId="0" borderId="0" xfId="2" applyFont="1" applyBorder="1" applyAlignment="1" applyProtection="1">
      <alignment horizontal="left" vertical="top" indent="1"/>
      <protection locked="0"/>
    </xf>
    <xf numFmtId="0" fontId="26" fillId="0" borderId="18" xfId="0" applyFont="1" applyFill="1" applyBorder="1" applyAlignment="1" applyProtection="1">
      <alignment horizontal="left" vertical="center"/>
    </xf>
    <xf numFmtId="0" fontId="16" fillId="0" borderId="0" xfId="2" applyFont="1" applyBorder="1" applyAlignment="1" applyProtection="1">
      <alignment horizontal="left" indent="1"/>
      <protection locked="0"/>
    </xf>
    <xf numFmtId="0" fontId="16" fillId="0" borderId="0" xfId="2" applyFont="1" applyAlignment="1" applyProtection="1">
      <alignment horizontal="left" indent="1"/>
      <protection locked="0"/>
    </xf>
    <xf numFmtId="0" fontId="16" fillId="0" borderId="0" xfId="2" applyFont="1" applyBorder="1" applyAlignment="1" applyProtection="1">
      <alignment horizontal="left" indent="1"/>
    </xf>
    <xf numFmtId="0" fontId="16" fillId="0" borderId="0" xfId="2" applyFont="1" applyAlignment="1" applyProtection="1">
      <alignment horizontal="left" indent="1"/>
    </xf>
    <xf numFmtId="0" fontId="12" fillId="0" borderId="1" xfId="0" applyFont="1" applyBorder="1" applyAlignment="1" applyProtection="1">
      <alignment horizontal="left"/>
    </xf>
    <xf numFmtId="0" fontId="12" fillId="0" borderId="0" xfId="0" applyFont="1" applyBorder="1" applyAlignment="1" applyProtection="1">
      <alignment horizontal="left" vertical="top" wrapText="1"/>
    </xf>
    <xf numFmtId="0" fontId="16" fillId="0" borderId="0" xfId="2" applyFont="1" applyFill="1" applyBorder="1" applyAlignment="1" applyProtection="1">
      <alignment horizontal="left" vertical="center" wrapText="1"/>
    </xf>
    <xf numFmtId="0" fontId="43" fillId="0" borderId="0" xfId="0" applyFont="1" applyAlignment="1" applyProtection="1">
      <alignment horizontal="left" wrapText="1"/>
    </xf>
    <xf numFmtId="0" fontId="29" fillId="0" borderId="0" xfId="0" applyFont="1" applyAlignment="1" applyProtection="1">
      <alignment horizontal="left" wrapText="1"/>
    </xf>
    <xf numFmtId="0" fontId="12" fillId="3" borderId="0" xfId="6" applyFont="1" applyFill="1" applyBorder="1" applyAlignment="1" applyProtection="1">
      <alignment horizontal="left" vertical="top" wrapText="1"/>
      <protection locked="0"/>
    </xf>
    <xf numFmtId="0" fontId="16" fillId="0" borderId="0" xfId="2" applyFont="1" applyBorder="1" applyAlignment="1" applyProtection="1">
      <alignment horizontal="left" vertical="center" wrapText="1"/>
    </xf>
    <xf numFmtId="0" fontId="12" fillId="0" borderId="0" xfId="0" applyFont="1" applyBorder="1" applyAlignment="1" applyProtection="1">
      <alignment vertical="top" wrapText="1"/>
    </xf>
    <xf numFmtId="0" fontId="13" fillId="0" borderId="0" xfId="0" applyFont="1" applyAlignment="1" applyProtection="1">
      <alignment horizontal="left"/>
    </xf>
    <xf numFmtId="0" fontId="16" fillId="0" borderId="0" xfId="2" applyFont="1" applyBorder="1" applyAlignment="1" applyProtection="1">
      <alignment horizontal="left" vertical="top" indent="1"/>
      <protection locked="0"/>
    </xf>
    <xf numFmtId="0" fontId="12" fillId="3" borderId="0" xfId="0" applyFont="1" applyFill="1" applyAlignment="1" applyProtection="1">
      <alignment horizontal="left"/>
      <protection locked="0"/>
    </xf>
    <xf numFmtId="174" fontId="10" fillId="4" borderId="2" xfId="0" applyNumberFormat="1" applyFont="1" applyFill="1" applyBorder="1" applyAlignment="1" applyProtection="1">
      <alignment horizontal="center"/>
    </xf>
    <xf numFmtId="0" fontId="53" fillId="0" borderId="0" xfId="0" applyFont="1"/>
    <xf numFmtId="0" fontId="26" fillId="0" borderId="5" xfId="0" applyFont="1" applyFill="1" applyBorder="1" applyAlignment="1" applyProtection="1">
      <alignment horizontal="center" vertical="center"/>
    </xf>
    <xf numFmtId="0" fontId="26" fillId="0" borderId="19" xfId="0" applyFont="1" applyFill="1" applyBorder="1" applyAlignment="1" applyProtection="1">
      <alignment horizontal="center" vertical="center"/>
    </xf>
    <xf numFmtId="0" fontId="26" fillId="0" borderId="22" xfId="0" applyFont="1" applyFill="1" applyBorder="1" applyAlignment="1" applyProtection="1">
      <alignment horizontal="left" vertical="center"/>
    </xf>
    <xf numFmtId="0" fontId="26" fillId="0" borderId="7" xfId="0" applyFont="1" applyFill="1" applyBorder="1" applyAlignment="1" applyProtection="1">
      <alignment horizontal="center" vertical="center"/>
    </xf>
    <xf numFmtId="0" fontId="26" fillId="0" borderId="25" xfId="0" applyFont="1" applyFill="1" applyBorder="1" applyAlignment="1" applyProtection="1">
      <alignment horizontal="left" vertical="center"/>
    </xf>
    <xf numFmtId="0" fontId="26" fillId="0" borderId="9"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12" fillId="0" borderId="0" xfId="0" applyFont="1" applyFill="1" applyAlignment="1">
      <alignment horizontal="center" vertical="center"/>
    </xf>
    <xf numFmtId="0" fontId="54" fillId="0" borderId="0" xfId="0" applyFont="1"/>
    <xf numFmtId="0" fontId="46" fillId="0" borderId="0" xfId="0" applyFont="1" applyAlignment="1">
      <alignment horizontal="center" vertical="center"/>
    </xf>
    <xf numFmtId="0" fontId="12" fillId="0" borderId="0" xfId="0" applyFont="1" applyAlignment="1">
      <alignment horizontal="center" vertical="center"/>
    </xf>
    <xf numFmtId="0" fontId="54" fillId="0" borderId="0" xfId="0" applyFont="1" applyFill="1"/>
    <xf numFmtId="175" fontId="12" fillId="0" borderId="0" xfId="0" applyNumberFormat="1" applyFont="1" applyFill="1"/>
    <xf numFmtId="0" fontId="35" fillId="0" borderId="19" xfId="0" applyFont="1" applyFill="1" applyBorder="1" applyAlignment="1">
      <alignment horizontal="center" vertical="center"/>
    </xf>
    <xf numFmtId="0" fontId="35" fillId="0" borderId="17" xfId="0" applyFont="1" applyFill="1" applyBorder="1" applyAlignment="1">
      <alignment horizontal="left" vertical="center"/>
    </xf>
    <xf numFmtId="0" fontId="12" fillId="0" borderId="27" xfId="0" applyFont="1" applyBorder="1" applyAlignment="1">
      <alignment vertical="center"/>
    </xf>
    <xf numFmtId="0" fontId="12" fillId="0" borderId="28" xfId="0" applyFont="1" applyBorder="1" applyAlignment="1">
      <alignment vertical="center"/>
    </xf>
    <xf numFmtId="166" fontId="12" fillId="0" borderId="29" xfId="0" applyNumberFormat="1" applyFont="1" applyBorder="1" applyAlignment="1">
      <alignment vertical="center"/>
    </xf>
    <xf numFmtId="166" fontId="12" fillId="0" borderId="6" xfId="0" applyNumberFormat="1" applyFont="1" applyFill="1" applyBorder="1" applyAlignment="1">
      <alignment vertical="center"/>
    </xf>
    <xf numFmtId="0" fontId="12" fillId="0" borderId="23" xfId="0" applyFont="1" applyBorder="1" applyAlignment="1">
      <alignment vertical="center"/>
    </xf>
    <xf numFmtId="0" fontId="12" fillId="0" borderId="12" xfId="0" applyFont="1" applyBorder="1" applyAlignment="1">
      <alignment vertical="center"/>
    </xf>
    <xf numFmtId="166" fontId="12" fillId="0" borderId="7" xfId="0" applyNumberFormat="1" applyFont="1" applyBorder="1" applyAlignment="1">
      <alignment vertical="center"/>
    </xf>
    <xf numFmtId="0" fontId="12" fillId="0" borderId="24" xfId="0" applyFont="1" applyBorder="1" applyAlignment="1">
      <alignment vertical="center"/>
    </xf>
    <xf numFmtId="0" fontId="12" fillId="0" borderId="13" xfId="0" applyFont="1" applyBorder="1" applyAlignment="1">
      <alignment vertical="center"/>
    </xf>
    <xf numFmtId="166" fontId="12" fillId="0" borderId="8" xfId="0" applyNumberFormat="1" applyFont="1" applyBorder="1" applyAlignment="1">
      <alignment vertical="center"/>
    </xf>
    <xf numFmtId="0" fontId="12" fillId="0" borderId="25" xfId="0" applyFont="1" applyBorder="1" applyAlignment="1">
      <alignment vertical="center"/>
    </xf>
    <xf numFmtId="0" fontId="12" fillId="0" borderId="14" xfId="0" applyFont="1" applyBorder="1" applyAlignment="1">
      <alignment vertical="center"/>
    </xf>
    <xf numFmtId="166" fontId="12" fillId="0" borderId="9" xfId="0" applyNumberFormat="1" applyFont="1" applyBorder="1" applyAlignment="1">
      <alignment vertical="center"/>
    </xf>
    <xf numFmtId="0" fontId="35" fillId="0" borderId="6" xfId="0" applyFont="1" applyFill="1" applyBorder="1" applyAlignment="1">
      <alignment horizontal="center" vertical="center"/>
    </xf>
    <xf numFmtId="0" fontId="12" fillId="0" borderId="18" xfId="0" applyFont="1" applyBorder="1" applyAlignment="1">
      <alignment vertical="center"/>
    </xf>
    <xf numFmtId="0" fontId="28" fillId="0" borderId="1" xfId="0" applyFont="1" applyBorder="1" applyAlignment="1">
      <alignment vertical="center"/>
    </xf>
    <xf numFmtId="168" fontId="12" fillId="2" borderId="18" xfId="0" applyNumberFormat="1" applyFont="1" applyFill="1" applyBorder="1" applyAlignment="1">
      <alignment vertical="center"/>
    </xf>
    <xf numFmtId="168" fontId="12" fillId="0" borderId="3" xfId="0" applyNumberFormat="1" applyFont="1" applyBorder="1" applyAlignment="1">
      <alignment vertical="center"/>
    </xf>
    <xf numFmtId="168" fontId="12" fillId="0" borderId="19" xfId="0" applyNumberFormat="1" applyFont="1" applyFill="1" applyBorder="1" applyAlignment="1">
      <alignment vertical="center"/>
    </xf>
    <xf numFmtId="168" fontId="12" fillId="0" borderId="17" xfId="0" applyNumberFormat="1" applyFont="1" applyFill="1" applyBorder="1" applyAlignment="1">
      <alignment horizontal="left" vertical="center"/>
    </xf>
    <xf numFmtId="0" fontId="12" fillId="0" borderId="22" xfId="0" applyFont="1" applyBorder="1" applyAlignment="1">
      <alignment vertical="center"/>
    </xf>
    <xf numFmtId="0" fontId="28" fillId="0" borderId="26" xfId="0" applyFont="1" applyBorder="1" applyAlignment="1">
      <alignment vertical="center"/>
    </xf>
    <xf numFmtId="168" fontId="12" fillId="2" borderId="21" xfId="0" applyNumberFormat="1" applyFont="1" applyFill="1" applyBorder="1" applyAlignment="1">
      <alignment vertical="center"/>
    </xf>
    <xf numFmtId="168" fontId="12" fillId="0" borderId="5" xfId="0" applyNumberFormat="1" applyFont="1" applyBorder="1" applyAlignment="1">
      <alignment vertical="center"/>
    </xf>
    <xf numFmtId="0" fontId="12" fillId="0" borderId="28" xfId="0" applyFont="1" applyBorder="1" applyAlignment="1">
      <alignment horizontal="left" vertical="center" indent="1"/>
    </xf>
    <xf numFmtId="0" fontId="12" fillId="0" borderId="12" xfId="0" applyFont="1" applyBorder="1" applyAlignment="1">
      <alignment horizontal="left" vertical="center" indent="1"/>
    </xf>
    <xf numFmtId="0" fontId="12" fillId="0" borderId="13" xfId="0" applyFont="1" applyBorder="1" applyAlignment="1">
      <alignment horizontal="left" vertical="center" indent="1"/>
    </xf>
    <xf numFmtId="0" fontId="12" fillId="0" borderId="19" xfId="0" applyFont="1" applyBorder="1" applyAlignment="1">
      <alignment vertical="center"/>
    </xf>
    <xf numFmtId="0" fontId="28" fillId="0" borderId="10" xfId="0" applyFont="1" applyBorder="1" applyAlignment="1">
      <alignment vertical="center"/>
    </xf>
    <xf numFmtId="168" fontId="12" fillId="2" borderId="19" xfId="0" applyNumberFormat="1" applyFont="1" applyFill="1" applyBorder="1" applyAlignment="1">
      <alignment vertical="center"/>
    </xf>
    <xf numFmtId="168" fontId="12" fillId="0" borderId="6" xfId="0" applyNumberFormat="1"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horizontal="left" vertical="center" indent="1"/>
    </xf>
    <xf numFmtId="0" fontId="12" fillId="0" borderId="31" xfId="0" applyFont="1" applyFill="1" applyBorder="1" applyAlignment="1">
      <alignment horizontal="left" vertical="center" indent="1"/>
    </xf>
    <xf numFmtId="166" fontId="12" fillId="0" borderId="8" xfId="0" applyNumberFormat="1" applyFont="1" applyFill="1" applyBorder="1" applyAlignment="1">
      <alignment vertical="center"/>
    </xf>
    <xf numFmtId="168" fontId="12" fillId="2" borderId="22" xfId="0" applyNumberFormat="1" applyFont="1" applyFill="1" applyBorder="1" applyAlignment="1">
      <alignment vertical="center"/>
    </xf>
    <xf numFmtId="0" fontId="28" fillId="0" borderId="26" xfId="0" applyFont="1" applyBorder="1" applyAlignment="1">
      <alignment horizontal="left" vertical="center"/>
    </xf>
    <xf numFmtId="0" fontId="12" fillId="0" borderId="21" xfId="0" applyFont="1" applyBorder="1" applyAlignment="1">
      <alignment vertical="center"/>
    </xf>
    <xf numFmtId="168" fontId="12" fillId="2" borderId="22" xfId="0" applyNumberFormat="1" applyFont="1" applyFill="1" applyBorder="1" applyAlignment="1">
      <alignment horizontal="right" vertical="center"/>
    </xf>
    <xf numFmtId="168" fontId="12" fillId="2" borderId="5" xfId="0" applyNumberFormat="1" applyFont="1" applyFill="1" applyBorder="1" applyAlignment="1">
      <alignment horizontal="right" vertical="center"/>
    </xf>
    <xf numFmtId="168" fontId="12" fillId="2" borderId="19" xfId="0" applyNumberFormat="1" applyFont="1" applyFill="1" applyBorder="1" applyAlignment="1">
      <alignment horizontal="right" vertical="center"/>
    </xf>
    <xf numFmtId="168" fontId="12" fillId="2" borderId="6" xfId="0" applyNumberFormat="1" applyFont="1" applyFill="1" applyBorder="1" applyAlignment="1">
      <alignment horizontal="right" vertical="center"/>
    </xf>
    <xf numFmtId="166" fontId="10" fillId="0" borderId="6" xfId="0" applyNumberFormat="1" applyFont="1" applyFill="1" applyBorder="1" applyAlignment="1">
      <alignment vertical="center"/>
    </xf>
    <xf numFmtId="0" fontId="12" fillId="0" borderId="0" xfId="0" applyFont="1" applyBorder="1" applyAlignment="1">
      <alignment vertical="center"/>
    </xf>
    <xf numFmtId="0" fontId="28" fillId="0" borderId="0" xfId="0" applyFont="1" applyBorder="1" applyAlignment="1">
      <alignment vertical="center"/>
    </xf>
    <xf numFmtId="175" fontId="28" fillId="0" borderId="0" xfId="0" applyNumberFormat="1" applyFont="1" applyBorder="1" applyAlignment="1">
      <alignment vertical="center"/>
    </xf>
    <xf numFmtId="175" fontId="28" fillId="0" borderId="0" xfId="0" applyNumberFormat="1" applyFont="1" applyFill="1" applyBorder="1" applyAlignment="1">
      <alignment vertical="center"/>
    </xf>
    <xf numFmtId="175" fontId="28" fillId="0" borderId="0" xfId="0" applyNumberFormat="1" applyFont="1" applyFill="1" applyBorder="1" applyAlignment="1">
      <alignment horizontal="left" vertical="center"/>
    </xf>
    <xf numFmtId="0" fontId="45" fillId="0" borderId="0" xfId="0" applyFont="1" applyBorder="1" applyAlignment="1">
      <alignment vertical="center"/>
    </xf>
    <xf numFmtId="175" fontId="12" fillId="0" borderId="0" xfId="0" applyNumberFormat="1" applyFont="1" applyAlignment="1">
      <alignment vertical="center"/>
    </xf>
    <xf numFmtId="175" fontId="12" fillId="0" borderId="0" xfId="0" applyNumberFormat="1" applyFont="1" applyFill="1" applyBorder="1" applyAlignment="1">
      <alignment vertical="center"/>
    </xf>
    <xf numFmtId="175" fontId="12" fillId="0" borderId="0" xfId="0" applyNumberFormat="1" applyFont="1" applyFill="1" applyAlignment="1">
      <alignment horizontal="left" vertical="center"/>
    </xf>
    <xf numFmtId="0" fontId="28" fillId="0" borderId="12" xfId="0" applyFont="1" applyFill="1" applyBorder="1" applyAlignment="1" applyProtection="1">
      <alignment horizontal="left" vertical="center"/>
    </xf>
    <xf numFmtId="0" fontId="28" fillId="0" borderId="14" xfId="0" applyFont="1" applyFill="1" applyBorder="1" applyAlignment="1" applyProtection="1">
      <alignment horizontal="left" vertical="center"/>
    </xf>
    <xf numFmtId="0" fontId="28" fillId="0" borderId="26" xfId="0" applyFont="1" applyFill="1" applyBorder="1" applyAlignment="1" applyProtection="1">
      <alignment horizontal="left" vertical="center"/>
    </xf>
    <xf numFmtId="166" fontId="28" fillId="0" borderId="26" xfId="0" applyNumberFormat="1" applyFont="1" applyFill="1" applyBorder="1" applyAlignment="1" applyProtection="1">
      <alignment horizontal="right" vertical="center"/>
    </xf>
    <xf numFmtId="166" fontId="12" fillId="0" borderId="6" xfId="0" applyNumberFormat="1" applyFont="1" applyBorder="1" applyAlignment="1">
      <alignment vertical="center"/>
    </xf>
    <xf numFmtId="0" fontId="28" fillId="0" borderId="1" xfId="0" applyFont="1" applyFill="1" applyBorder="1" applyAlignment="1" applyProtection="1">
      <alignment horizontal="left" vertical="center"/>
    </xf>
    <xf numFmtId="166" fontId="28" fillId="0" borderId="3" xfId="0" applyNumberFormat="1" applyFont="1" applyFill="1" applyBorder="1" applyAlignment="1" applyProtection="1">
      <alignment horizontal="right" vertical="center"/>
    </xf>
    <xf numFmtId="166" fontId="28" fillId="0" borderId="1" xfId="0" applyNumberFormat="1" applyFont="1" applyFill="1" applyBorder="1" applyAlignment="1" applyProtection="1">
      <alignment horizontal="right" vertical="center"/>
    </xf>
    <xf numFmtId="0" fontId="28" fillId="0" borderId="0" xfId="0" applyFont="1" applyFill="1" applyBorder="1" applyAlignment="1">
      <alignment vertical="center"/>
    </xf>
    <xf numFmtId="168" fontId="28" fillId="0" borderId="0" xfId="0" applyNumberFormat="1" applyFont="1" applyFill="1" applyBorder="1" applyAlignment="1">
      <alignment vertical="center"/>
    </xf>
    <xf numFmtId="168" fontId="28" fillId="0" borderId="0" xfId="0" applyNumberFormat="1" applyFont="1" applyFill="1" applyBorder="1" applyAlignment="1">
      <alignment horizontal="left" vertical="center"/>
    </xf>
    <xf numFmtId="168" fontId="28" fillId="0" borderId="0" xfId="0" applyNumberFormat="1" applyFont="1" applyBorder="1" applyAlignment="1">
      <alignment vertical="center"/>
    </xf>
    <xf numFmtId="175" fontId="12" fillId="0" borderId="0" xfId="0" applyNumberFormat="1" applyFont="1" applyBorder="1" applyAlignment="1">
      <alignment vertical="center"/>
    </xf>
    <xf numFmtId="168" fontId="12" fillId="0" borderId="0" xfId="0" applyNumberFormat="1" applyFont="1" applyFill="1" applyBorder="1" applyAlignment="1">
      <alignment vertical="center"/>
    </xf>
    <xf numFmtId="168" fontId="12" fillId="0" borderId="0" xfId="0" applyNumberFormat="1" applyFont="1" applyFill="1" applyBorder="1" applyAlignment="1">
      <alignment horizontal="left" vertical="center"/>
    </xf>
    <xf numFmtId="168" fontId="12" fillId="0" borderId="0" xfId="0" applyNumberFormat="1" applyFont="1" applyBorder="1" applyAlignment="1">
      <alignment vertical="center"/>
    </xf>
    <xf numFmtId="0" fontId="45" fillId="0" borderId="18" xfId="0" applyFont="1" applyBorder="1" applyAlignment="1">
      <alignment vertical="center"/>
    </xf>
    <xf numFmtId="0" fontId="12" fillId="0" borderId="1" xfId="0" applyFont="1" applyBorder="1" applyAlignment="1">
      <alignment vertical="center"/>
    </xf>
    <xf numFmtId="168" fontId="11" fillId="0" borderId="0" xfId="0" applyNumberFormat="1" applyFont="1" applyBorder="1" applyAlignment="1">
      <alignment vertical="center"/>
    </xf>
    <xf numFmtId="168" fontId="54" fillId="0" borderId="0" xfId="0" applyNumberFormat="1" applyFont="1" applyBorder="1" applyAlignment="1">
      <alignment vertical="center"/>
    </xf>
    <xf numFmtId="168" fontId="54" fillId="0" borderId="0" xfId="0" applyNumberFormat="1" applyFont="1" applyFill="1" applyBorder="1" applyAlignment="1">
      <alignment vertical="center"/>
    </xf>
    <xf numFmtId="168" fontId="54" fillId="0" borderId="0" xfId="0" applyNumberFormat="1" applyFont="1" applyFill="1" applyBorder="1" applyAlignment="1">
      <alignment horizontal="left" vertical="center"/>
    </xf>
    <xf numFmtId="175" fontId="12" fillId="0" borderId="18" xfId="0" applyNumberFormat="1" applyFont="1" applyBorder="1" applyAlignment="1">
      <alignment vertical="center"/>
    </xf>
    <xf numFmtId="166" fontId="12" fillId="0" borderId="3" xfId="0" applyNumberFormat="1" applyFont="1" applyFill="1" applyBorder="1" applyAlignment="1" applyProtection="1">
      <alignment vertical="center"/>
    </xf>
    <xf numFmtId="166" fontId="12" fillId="0" borderId="18" xfId="0" applyNumberFormat="1" applyFont="1" applyBorder="1" applyAlignment="1">
      <alignment vertical="center"/>
    </xf>
    <xf numFmtId="166" fontId="12" fillId="0" borderId="3" xfId="0" applyNumberFormat="1" applyFont="1" applyBorder="1" applyAlignment="1">
      <alignment vertical="center"/>
    </xf>
    <xf numFmtId="0" fontId="12" fillId="0" borderId="10" xfId="0" applyFont="1" applyBorder="1" applyAlignment="1">
      <alignment vertical="center"/>
    </xf>
    <xf numFmtId="166" fontId="12" fillId="0" borderId="19" xfId="0" applyNumberFormat="1" applyFont="1" applyBorder="1" applyAlignment="1">
      <alignment vertical="center"/>
    </xf>
    <xf numFmtId="166" fontId="12" fillId="0" borderId="2" xfId="0" applyNumberFormat="1" applyFont="1" applyBorder="1" applyAlignment="1">
      <alignment vertical="center"/>
    </xf>
    <xf numFmtId="0" fontId="12" fillId="0" borderId="20" xfId="0" applyFont="1" applyBorder="1" applyAlignment="1">
      <alignment vertical="center"/>
    </xf>
    <xf numFmtId="166" fontId="12" fillId="0" borderId="21" xfId="0" applyNumberFormat="1" applyFont="1" applyBorder="1" applyAlignment="1">
      <alignment vertical="center"/>
    </xf>
    <xf numFmtId="0" fontId="28" fillId="0" borderId="20" xfId="0" applyFont="1" applyBorder="1" applyAlignment="1">
      <alignment vertical="center"/>
    </xf>
    <xf numFmtId="168" fontId="12" fillId="0" borderId="21" xfId="0" applyNumberFormat="1" applyFont="1" applyBorder="1" applyAlignment="1">
      <alignment vertical="center"/>
    </xf>
    <xf numFmtId="168" fontId="12" fillId="0" borderId="22" xfId="0" applyNumberFormat="1" applyFont="1" applyBorder="1" applyAlignment="1">
      <alignment vertical="center"/>
    </xf>
    <xf numFmtId="0" fontId="12" fillId="0" borderId="20" xfId="0" applyFont="1" applyBorder="1" applyAlignment="1">
      <alignment horizontal="left" vertical="center" indent="1"/>
    </xf>
    <xf numFmtId="168" fontId="12" fillId="0" borderId="19" xfId="0" applyNumberFormat="1" applyFont="1" applyBorder="1" applyAlignment="1">
      <alignment vertical="center"/>
    </xf>
    <xf numFmtId="0" fontId="12" fillId="0" borderId="26" xfId="0" applyFont="1" applyBorder="1" applyAlignment="1">
      <alignment horizontal="left" vertical="center" indent="1"/>
    </xf>
    <xf numFmtId="166" fontId="28" fillId="0" borderId="19" xfId="0" applyNumberFormat="1" applyFont="1" applyBorder="1" applyAlignment="1">
      <alignment vertical="center"/>
    </xf>
    <xf numFmtId="0" fontId="35" fillId="4" borderId="18" xfId="0" applyFont="1" applyFill="1" applyBorder="1" applyAlignment="1">
      <alignment vertical="center"/>
    </xf>
    <xf numFmtId="0" fontId="35" fillId="4" borderId="3" xfId="0" applyFont="1" applyFill="1" applyBorder="1" applyAlignment="1">
      <alignment vertical="center"/>
    </xf>
    <xf numFmtId="0" fontId="35" fillId="4" borderId="3" xfId="0" applyFont="1" applyFill="1" applyBorder="1" applyAlignment="1">
      <alignment horizontal="center" vertical="center"/>
    </xf>
    <xf numFmtId="17" fontId="20" fillId="0" borderId="3" xfId="0" applyNumberFormat="1"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2" fillId="0" borderId="0" xfId="0" applyFont="1"/>
    <xf numFmtId="0" fontId="35" fillId="4" borderId="23" xfId="0" applyFont="1" applyFill="1" applyBorder="1" applyAlignment="1">
      <alignment vertical="center"/>
    </xf>
    <xf numFmtId="0" fontId="35" fillId="4" borderId="7" xfId="0" applyFont="1" applyFill="1" applyBorder="1" applyAlignment="1">
      <alignment vertical="center"/>
    </xf>
    <xf numFmtId="0" fontId="35" fillId="4" borderId="7" xfId="0" applyFont="1" applyFill="1" applyBorder="1" applyAlignment="1">
      <alignment horizontal="center" vertical="center"/>
    </xf>
    <xf numFmtId="166" fontId="10" fillId="4" borderId="3" xfId="0" applyNumberFormat="1" applyFont="1" applyFill="1" applyBorder="1" applyAlignment="1">
      <alignment vertical="center"/>
    </xf>
    <xf numFmtId="0" fontId="20" fillId="0" borderId="19" xfId="0" applyFont="1" applyFill="1" applyBorder="1" applyAlignment="1" applyProtection="1">
      <alignment horizontal="center" vertical="center"/>
    </xf>
    <xf numFmtId="0" fontId="35" fillId="4" borderId="22" xfId="0" applyFont="1" applyFill="1" applyBorder="1" applyAlignment="1">
      <alignment vertical="center"/>
    </xf>
    <xf numFmtId="0" fontId="35" fillId="4" borderId="5" xfId="0" applyFont="1" applyFill="1" applyBorder="1" applyAlignment="1">
      <alignment vertical="center"/>
    </xf>
    <xf numFmtId="0" fontId="35" fillId="4" borderId="5" xfId="0" applyFont="1" applyFill="1" applyBorder="1" applyAlignment="1">
      <alignment horizontal="center" vertical="center"/>
    </xf>
    <xf numFmtId="166" fontId="12" fillId="3" borderId="21" xfId="0" applyNumberFormat="1" applyFont="1" applyFill="1" applyBorder="1" applyAlignment="1" applyProtection="1">
      <alignment vertical="center"/>
      <protection locked="0"/>
    </xf>
    <xf numFmtId="166" fontId="12" fillId="3" borderId="24" xfId="0" applyNumberFormat="1" applyFont="1" applyFill="1" applyBorder="1" applyAlignment="1" applyProtection="1">
      <alignment vertical="center"/>
      <protection locked="0"/>
    </xf>
    <xf numFmtId="166" fontId="12" fillId="3" borderId="8" xfId="0" applyNumberFormat="1" applyFont="1" applyFill="1" applyBorder="1" applyAlignment="1" applyProtection="1">
      <alignment vertical="center"/>
      <protection locked="0"/>
    </xf>
    <xf numFmtId="166" fontId="12" fillId="3" borderId="25" xfId="0" applyNumberFormat="1" applyFont="1" applyFill="1" applyBorder="1" applyAlignment="1" applyProtection="1">
      <alignment vertical="center"/>
      <protection locked="0"/>
    </xf>
    <xf numFmtId="166" fontId="12" fillId="3" borderId="27" xfId="0" applyNumberFormat="1" applyFont="1" applyFill="1" applyBorder="1" applyAlignment="1" applyProtection="1">
      <alignment vertical="center"/>
      <protection locked="0"/>
    </xf>
    <xf numFmtId="166" fontId="12" fillId="3" borderId="19" xfId="0" applyNumberFormat="1" applyFont="1" applyFill="1" applyBorder="1" applyAlignment="1" applyProtection="1">
      <alignment vertical="center"/>
      <protection locked="0"/>
    </xf>
    <xf numFmtId="166" fontId="12" fillId="3" borderId="23" xfId="0" applyNumberFormat="1" applyFont="1" applyFill="1" applyBorder="1" applyAlignment="1" applyProtection="1">
      <alignment vertical="center"/>
      <protection locked="0"/>
    </xf>
    <xf numFmtId="0" fontId="12" fillId="3" borderId="14" xfId="0" applyFont="1" applyFill="1" applyBorder="1" applyAlignment="1" applyProtection="1">
      <alignment horizontal="left" vertical="center" indent="1"/>
      <protection locked="0"/>
    </xf>
    <xf numFmtId="166" fontId="12" fillId="3" borderId="7" xfId="0" applyNumberFormat="1" applyFont="1" applyFill="1" applyBorder="1" applyAlignment="1" applyProtection="1">
      <alignment vertical="center"/>
      <protection locked="0"/>
    </xf>
    <xf numFmtId="166" fontId="12" fillId="3" borderId="30" xfId="0" applyNumberFormat="1" applyFont="1" applyFill="1" applyBorder="1" applyAlignment="1" applyProtection="1">
      <alignment vertical="center"/>
      <protection locked="0"/>
    </xf>
    <xf numFmtId="166" fontId="12" fillId="3" borderId="3" xfId="0" applyNumberFormat="1" applyFont="1" applyFill="1" applyBorder="1" applyAlignment="1" applyProtection="1">
      <alignment vertical="center"/>
      <protection locked="0"/>
    </xf>
    <xf numFmtId="166" fontId="12" fillId="3" borderId="29" xfId="0" applyNumberFormat="1" applyFont="1" applyFill="1" applyBorder="1" applyAlignment="1" applyProtection="1">
      <alignment vertical="center"/>
      <protection locked="0"/>
    </xf>
    <xf numFmtId="0" fontId="16" fillId="0" borderId="0" xfId="2" applyFont="1" applyAlignment="1" applyProtection="1"/>
    <xf numFmtId="0" fontId="15" fillId="0" borderId="0" xfId="0" applyFont="1" applyAlignment="1" applyProtection="1">
      <alignment vertical="center"/>
    </xf>
    <xf numFmtId="0" fontId="35" fillId="0" borderId="0" xfId="0" applyFont="1" applyProtection="1"/>
    <xf numFmtId="0" fontId="35" fillId="0" borderId="0" xfId="0" applyFont="1" applyFill="1" applyProtection="1"/>
    <xf numFmtId="0" fontId="2" fillId="0" borderId="0" xfId="0" applyFont="1" applyProtection="1"/>
    <xf numFmtId="0" fontId="12" fillId="0" borderId="0" xfId="0" applyFont="1" applyFill="1" applyAlignment="1" applyProtection="1">
      <alignment horizontal="center" vertical="top"/>
    </xf>
    <xf numFmtId="174" fontId="12" fillId="0" borderId="6" xfId="0" applyNumberFormat="1" applyFont="1" applyFill="1" applyBorder="1" applyAlignment="1" applyProtection="1">
      <alignment horizontal="center"/>
    </xf>
    <xf numFmtId="174" fontId="12" fillId="0" borderId="6" xfId="0" applyNumberFormat="1" applyFont="1" applyFill="1" applyBorder="1" applyAlignment="1" applyProtection="1">
      <alignment horizontal="center" vertical="center"/>
    </xf>
    <xf numFmtId="0" fontId="16" fillId="0" borderId="0" xfId="2" applyFont="1" applyFill="1" applyAlignment="1" applyProtection="1">
      <alignment horizontal="left" vertical="center" indent="1"/>
      <protection locked="0"/>
    </xf>
    <xf numFmtId="167" fontId="12" fillId="0" borderId="0" xfId="0" applyNumberFormat="1" applyFont="1" applyFill="1" applyBorder="1" applyAlignment="1" applyProtection="1">
      <alignment horizontal="center" vertical="center"/>
    </xf>
    <xf numFmtId="0" fontId="12" fillId="0" borderId="0" xfId="0" applyFont="1" applyFill="1" applyAlignment="1" applyProtection="1">
      <alignment vertical="center"/>
    </xf>
    <xf numFmtId="0" fontId="29" fillId="0" borderId="0" xfId="0" applyFont="1" applyFill="1" applyAlignment="1" applyProtection="1">
      <alignment horizontal="left" vertical="center" wrapText="1"/>
    </xf>
    <xf numFmtId="0" fontId="29" fillId="0" borderId="0" xfId="0" applyFont="1" applyFill="1" applyAlignment="1" applyProtection="1">
      <alignment horizontal="left" wrapText="1"/>
    </xf>
    <xf numFmtId="167" fontId="35" fillId="2" borderId="28" xfId="0" applyNumberFormat="1" applyFont="1" applyFill="1" applyBorder="1" applyAlignment="1" applyProtection="1">
      <alignment horizontal="center"/>
      <protection locked="0"/>
    </xf>
    <xf numFmtId="0" fontId="12" fillId="0" borderId="0" xfId="0" applyFont="1" applyAlignment="1" applyProtection="1">
      <alignment horizontal="left" indent="2"/>
      <protection locked="0"/>
    </xf>
    <xf numFmtId="0" fontId="16" fillId="0" borderId="0" xfId="2" applyFont="1" applyBorder="1" applyAlignment="1" applyProtection="1">
      <alignment horizontal="left" vertical="top"/>
      <protection locked="0"/>
    </xf>
    <xf numFmtId="0" fontId="16" fillId="0" borderId="0" xfId="2" quotePrefix="1" applyFont="1" applyBorder="1" applyAlignment="1" applyProtection="1">
      <alignment horizontal="left"/>
      <protection locked="0"/>
    </xf>
    <xf numFmtId="4" fontId="40" fillId="0" borderId="0" xfId="0" applyNumberFormat="1" applyFont="1" applyFill="1" applyBorder="1" applyAlignment="1" applyProtection="1"/>
    <xf numFmtId="169" fontId="12" fillId="0" borderId="0" xfId="1" applyNumberFormat="1" applyFont="1" applyFill="1" applyBorder="1" applyAlignment="1" applyProtection="1">
      <alignment horizontal="center"/>
    </xf>
    <xf numFmtId="10" fontId="12" fillId="0" borderId="0" xfId="5" applyNumberFormat="1" applyFont="1" applyFill="1" applyBorder="1" applyProtection="1"/>
    <xf numFmtId="176" fontId="12" fillId="2" borderId="13" xfId="0" applyNumberFormat="1" applyFont="1" applyFill="1" applyBorder="1" applyAlignment="1" applyProtection="1">
      <alignment horizontal="center" vertical="center"/>
    </xf>
    <xf numFmtId="3" fontId="12" fillId="0" borderId="8" xfId="0" applyNumberFormat="1" applyFont="1" applyFill="1" applyBorder="1" applyAlignment="1" applyProtection="1">
      <alignment horizontal="center" vertical="center"/>
    </xf>
    <xf numFmtId="166" fontId="12" fillId="0" borderId="0" xfId="0" applyNumberFormat="1" applyFont="1" applyFill="1" applyBorder="1" applyAlignment="1" applyProtection="1">
      <alignment horizontal="center"/>
    </xf>
    <xf numFmtId="177" fontId="12" fillId="0" borderId="8" xfId="0" applyNumberFormat="1" applyFont="1" applyFill="1" applyBorder="1" applyAlignment="1" applyProtection="1">
      <alignment horizontal="center"/>
    </xf>
    <xf numFmtId="177" fontId="12" fillId="0" borderId="8" xfId="5" applyNumberFormat="1" applyFont="1" applyFill="1" applyBorder="1" applyAlignment="1" applyProtection="1">
      <alignment horizontal="center"/>
    </xf>
    <xf numFmtId="1" fontId="12" fillId="0" borderId="0" xfId="5" applyNumberFormat="1" applyFont="1" applyFill="1" applyBorder="1" applyAlignment="1" applyProtection="1">
      <alignment horizontal="center"/>
    </xf>
    <xf numFmtId="9" fontId="12" fillId="0" borderId="14" xfId="0" applyNumberFormat="1" applyFont="1" applyFill="1" applyBorder="1" applyAlignment="1" applyProtection="1">
      <alignment horizontal="center"/>
    </xf>
    <xf numFmtId="9" fontId="12" fillId="0" borderId="14" xfId="5" applyNumberFormat="1" applyFont="1" applyFill="1" applyBorder="1" applyAlignment="1" applyProtection="1">
      <alignment horizontal="center"/>
    </xf>
    <xf numFmtId="0" fontId="35" fillId="2" borderId="0" xfId="0" applyFont="1" applyFill="1" applyBorder="1" applyAlignment="1" applyProtection="1">
      <alignment horizontal="center"/>
    </xf>
    <xf numFmtId="0" fontId="35" fillId="0" borderId="0" xfId="0" applyFont="1" applyFill="1" applyBorder="1" applyAlignment="1" applyProtection="1">
      <alignment horizontal="center"/>
    </xf>
    <xf numFmtId="0" fontId="12" fillId="0" borderId="3" xfId="0" applyFont="1" applyBorder="1" applyAlignment="1" applyProtection="1">
      <alignment horizontal="center"/>
    </xf>
    <xf numFmtId="176" fontId="12" fillId="2" borderId="32" xfId="0" applyNumberFormat="1" applyFont="1" applyFill="1" applyBorder="1" applyAlignment="1" applyProtection="1">
      <alignment horizontal="center"/>
    </xf>
    <xf numFmtId="0" fontId="12" fillId="0" borderId="32" xfId="0" applyFont="1" applyFill="1" applyBorder="1" applyAlignment="1" applyProtection="1">
      <alignment horizontal="center"/>
    </xf>
    <xf numFmtId="176" fontId="12" fillId="2" borderId="2" xfId="0" applyNumberFormat="1" applyFont="1" applyFill="1" applyBorder="1" applyAlignment="1" applyProtection="1">
      <alignment horizontal="center"/>
    </xf>
    <xf numFmtId="3" fontId="35" fillId="0" borderId="0" xfId="0" applyNumberFormat="1" applyFont="1" applyFill="1" applyBorder="1" applyAlignment="1" applyProtection="1">
      <alignment horizontal="center"/>
    </xf>
    <xf numFmtId="0" fontId="35" fillId="0" borderId="0" xfId="0" applyFont="1" applyFill="1" applyBorder="1" applyAlignment="1" applyProtection="1">
      <alignment horizontal="left"/>
    </xf>
    <xf numFmtId="0" fontId="13" fillId="0" borderId="0" xfId="0" applyFont="1" applyAlignment="1" applyProtection="1">
      <alignment vertical="center"/>
    </xf>
    <xf numFmtId="0" fontId="40" fillId="0" borderId="0" xfId="0" applyFont="1" applyAlignment="1">
      <alignment horizontal="right"/>
    </xf>
    <xf numFmtId="0" fontId="26" fillId="0" borderId="0" xfId="0" applyFont="1" applyFill="1" applyBorder="1" applyAlignment="1" applyProtection="1">
      <alignment horizontal="center" vertical="center" wrapText="1"/>
    </xf>
    <xf numFmtId="0" fontId="28" fillId="0" borderId="0" xfId="0" applyFont="1" applyBorder="1" applyAlignment="1">
      <alignment wrapText="1"/>
    </xf>
    <xf numFmtId="0" fontId="20" fillId="0" borderId="4" xfId="0" applyFont="1" applyFill="1" applyBorder="1" applyAlignment="1" applyProtection="1">
      <alignment horizontal="center"/>
    </xf>
    <xf numFmtId="0" fontId="40" fillId="0" borderId="0" xfId="0" applyFont="1" applyFill="1" applyAlignment="1">
      <alignment horizontal="right" vertical="center"/>
    </xf>
    <xf numFmtId="0" fontId="40" fillId="0" borderId="0" xfId="0" applyFont="1" applyFill="1" applyAlignment="1">
      <alignment horizontal="right"/>
    </xf>
    <xf numFmtId="0" fontId="12" fillId="0" borderId="0" xfId="0" applyFont="1" applyFill="1" applyBorder="1" applyAlignment="1" applyProtection="1">
      <alignment vertical="top" wrapText="1"/>
    </xf>
    <xf numFmtId="0" fontId="12" fillId="0" borderId="0" xfId="0" applyFont="1" applyFill="1" applyBorder="1" applyAlignment="1" applyProtection="1">
      <alignment horizontal="left" vertical="top" wrapText="1"/>
    </xf>
    <xf numFmtId="0" fontId="42" fillId="0" borderId="0" xfId="2" applyFont="1" applyFill="1" applyAlignment="1" applyProtection="1">
      <protection locked="0"/>
    </xf>
    <xf numFmtId="0" fontId="29" fillId="0" borderId="0" xfId="0" applyFont="1" applyFill="1" applyAlignment="1" applyProtection="1">
      <alignment horizontal="left"/>
    </xf>
    <xf numFmtId="0" fontId="12" fillId="0" borderId="0" xfId="0" applyFont="1" applyFill="1" applyAlignment="1" applyProtection="1">
      <alignment horizontal="left" vertical="top" wrapText="1"/>
    </xf>
    <xf numFmtId="0" fontId="29" fillId="0" borderId="0" xfId="0" applyFont="1" applyFill="1" applyAlignment="1" applyProtection="1">
      <alignment horizontal="left" vertical="top" wrapText="1"/>
    </xf>
    <xf numFmtId="0" fontId="29" fillId="0" borderId="0" xfId="0" applyFont="1" applyFill="1" applyProtection="1"/>
    <xf numFmtId="0" fontId="43" fillId="0" borderId="0" xfId="0" applyFont="1" applyFill="1" applyAlignment="1" applyProtection="1">
      <alignment horizontal="left" wrapText="1"/>
    </xf>
    <xf numFmtId="0" fontId="43" fillId="0" borderId="0" xfId="0" applyFont="1" applyFill="1" applyAlignment="1" applyProtection="1">
      <alignment horizontal="left" indent="1"/>
    </xf>
    <xf numFmtId="0" fontId="12" fillId="0" borderId="0" xfId="0" applyFont="1" applyFill="1" applyAlignment="1" applyProtection="1">
      <alignment horizontal="left" wrapText="1"/>
    </xf>
    <xf numFmtId="0" fontId="26" fillId="0" borderId="0" xfId="0" applyFont="1" applyFill="1" applyBorder="1" applyAlignment="1" applyProtection="1">
      <alignment horizontal="center"/>
    </xf>
    <xf numFmtId="0" fontId="12" fillId="0" borderId="0" xfId="0" applyFont="1" applyFill="1" applyAlignment="1">
      <alignment horizontal="left" wrapText="1"/>
    </xf>
    <xf numFmtId="0" fontId="28" fillId="0" borderId="0" xfId="0" applyFont="1" applyFill="1" applyBorder="1" applyAlignment="1">
      <alignment wrapText="1"/>
    </xf>
    <xf numFmtId="0" fontId="12" fillId="0" borderId="0" xfId="0" applyFont="1" applyFill="1" applyAlignment="1">
      <alignment wrapText="1"/>
    </xf>
    <xf numFmtId="0" fontId="12" fillId="0" borderId="0" xfId="0" applyFont="1" applyFill="1" applyAlignment="1" applyProtection="1">
      <alignment horizontal="left"/>
    </xf>
    <xf numFmtId="0" fontId="12" fillId="0" borderId="0" xfId="0" quotePrefix="1" applyFont="1" applyFill="1" applyAlignment="1" applyProtection="1">
      <alignment horizontal="left"/>
    </xf>
    <xf numFmtId="0" fontId="12" fillId="0" borderId="0" xfId="0" applyFont="1" applyFill="1" applyAlignment="1"/>
    <xf numFmtId="166" fontId="11" fillId="0" borderId="0" xfId="0" applyNumberFormat="1" applyFont="1" applyFill="1" applyBorder="1" applyProtection="1"/>
    <xf numFmtId="0" fontId="12" fillId="0" borderId="0" xfId="0" applyFont="1" applyFill="1" applyAlignment="1" applyProtection="1">
      <alignment horizontal="left"/>
      <protection locked="0"/>
    </xf>
    <xf numFmtId="167" fontId="10" fillId="4" borderId="3" xfId="0" applyNumberFormat="1" applyFont="1" applyFill="1" applyBorder="1" applyAlignment="1" applyProtection="1">
      <alignment horizontal="center"/>
    </xf>
    <xf numFmtId="176" fontId="20" fillId="0" borderId="4" xfId="5" applyNumberFormat="1" applyFont="1" applyFill="1" applyBorder="1" applyAlignment="1" applyProtection="1">
      <alignment horizontal="center" vertical="center"/>
    </xf>
    <xf numFmtId="0" fontId="22" fillId="0" borderId="3" xfId="0" applyFont="1" applyFill="1" applyBorder="1" applyAlignment="1" applyProtection="1">
      <alignment horizontal="center"/>
    </xf>
    <xf numFmtId="176" fontId="20" fillId="0" borderId="11" xfId="5" applyNumberFormat="1" applyFont="1" applyFill="1" applyBorder="1" applyAlignment="1" applyProtection="1">
      <alignment horizontal="center" vertical="center"/>
    </xf>
    <xf numFmtId="166" fontId="20" fillId="0" borderId="3" xfId="5" applyNumberFormat="1" applyFont="1" applyFill="1" applyBorder="1" applyAlignment="1" applyProtection="1">
      <alignment horizontal="center" vertical="center"/>
    </xf>
    <xf numFmtId="3" fontId="20" fillId="0" borderId="3" xfId="5" applyNumberFormat="1" applyFont="1" applyFill="1" applyBorder="1" applyAlignment="1" applyProtection="1">
      <alignment horizontal="center" vertical="center"/>
    </xf>
    <xf numFmtId="176" fontId="20" fillId="0" borderId="3" xfId="5" applyNumberFormat="1" applyFont="1" applyFill="1" applyBorder="1" applyAlignment="1" applyProtection="1">
      <alignment horizontal="center" vertical="center"/>
    </xf>
    <xf numFmtId="176" fontId="20" fillId="2" borderId="4" xfId="5" applyNumberFormat="1" applyFont="1" applyFill="1" applyBorder="1" applyAlignment="1" applyProtection="1">
      <alignment horizontal="center" vertical="center"/>
    </xf>
    <xf numFmtId="0" fontId="22" fillId="2" borderId="3" xfId="0" applyFont="1" applyFill="1" applyBorder="1" applyAlignment="1" applyProtection="1">
      <alignment horizontal="center"/>
    </xf>
    <xf numFmtId="176" fontId="20" fillId="2" borderId="11" xfId="5" applyNumberFormat="1" applyFont="1" applyFill="1" applyBorder="1" applyAlignment="1" applyProtection="1">
      <alignment horizontal="center" vertical="center"/>
    </xf>
    <xf numFmtId="0" fontId="22" fillId="0" borderId="0" xfId="0" applyFont="1" applyFill="1" applyProtection="1"/>
    <xf numFmtId="174" fontId="12" fillId="6" borderId="1" xfId="5" applyNumberFormat="1" applyFont="1" applyFill="1" applyBorder="1" applyProtection="1"/>
    <xf numFmtId="3" fontId="12" fillId="5" borderId="8" xfId="0" applyNumberFormat="1" applyFont="1" applyFill="1" applyBorder="1" applyAlignment="1" applyProtection="1">
      <alignment horizontal="center" vertical="center"/>
    </xf>
    <xf numFmtId="0" fontId="58" fillId="0" borderId="0" xfId="0" applyFont="1" applyBorder="1" applyAlignment="1" applyProtection="1">
      <alignment horizontal="left"/>
      <protection locked="0"/>
    </xf>
    <xf numFmtId="0" fontId="53" fillId="0" borderId="0" xfId="0" applyFont="1" applyAlignment="1">
      <alignment horizontal="left" vertical="center"/>
    </xf>
    <xf numFmtId="0" fontId="58" fillId="0" borderId="0" xfId="0" applyFont="1" applyBorder="1" applyAlignment="1">
      <alignment horizontal="left"/>
    </xf>
    <xf numFmtId="0" fontId="58" fillId="0" borderId="0" xfId="0" applyFont="1" applyAlignment="1" applyProtection="1">
      <alignment horizontal="left"/>
    </xf>
    <xf numFmtId="0" fontId="59" fillId="0" borderId="0" xfId="2" applyFont="1" applyAlignment="1" applyProtection="1"/>
    <xf numFmtId="0" fontId="53" fillId="0" borderId="10" xfId="0" applyFont="1" applyBorder="1" applyAlignment="1" applyProtection="1">
      <alignment vertical="top" wrapText="1"/>
      <protection locked="0"/>
    </xf>
    <xf numFmtId="0" fontId="53" fillId="0" borderId="10" xfId="0" applyFont="1" applyFill="1" applyBorder="1" applyAlignment="1" applyProtection="1">
      <alignment vertical="top" wrapText="1"/>
      <protection locked="0"/>
    </xf>
    <xf numFmtId="0" fontId="53" fillId="0" borderId="10" xfId="0" applyFont="1" applyBorder="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53" fillId="0" borderId="0" xfId="0" applyFont="1" applyBorder="1" applyAlignment="1">
      <alignment horizontal="left"/>
    </xf>
    <xf numFmtId="0" fontId="53" fillId="0" borderId="0" xfId="0" applyFont="1" applyAlignment="1" applyProtection="1">
      <alignment horizontal="left"/>
    </xf>
    <xf numFmtId="0" fontId="60" fillId="0" borderId="0" xfId="0" applyFont="1" applyAlignment="1" applyProtection="1">
      <alignment horizontal="left"/>
    </xf>
    <xf numFmtId="0" fontId="61" fillId="0" borderId="0" xfId="0" applyFont="1"/>
    <xf numFmtId="0" fontId="62" fillId="0" borderId="0" xfId="0" applyFont="1" applyAlignment="1">
      <alignment horizontal="left" vertical="center"/>
    </xf>
    <xf numFmtId="0" fontId="12" fillId="0" borderId="5" xfId="0" applyFont="1" applyBorder="1" applyAlignment="1">
      <alignment vertical="top" wrapText="1"/>
    </xf>
    <xf numFmtId="0" fontId="12" fillId="0" borderId="6" xfId="0" applyFont="1" applyBorder="1" applyAlignment="1">
      <alignment vertical="top" wrapText="1"/>
    </xf>
    <xf numFmtId="0" fontId="16" fillId="0" borderId="6" xfId="2" applyFont="1" applyBorder="1" applyAlignment="1" applyProtection="1">
      <alignment vertical="top" wrapText="1"/>
      <protection locked="0"/>
    </xf>
    <xf numFmtId="0" fontId="16" fillId="0" borderId="6" xfId="2" applyFont="1" applyBorder="1" applyAlignment="1" applyProtection="1">
      <protection locked="0"/>
    </xf>
    <xf numFmtId="0" fontId="12" fillId="0" borderId="3" xfId="0" applyFont="1" applyBorder="1" applyAlignment="1" applyProtection="1">
      <alignment vertical="top" wrapText="1"/>
    </xf>
    <xf numFmtId="0" fontId="12" fillId="0" borderId="3" xfId="0" applyFont="1" applyBorder="1" applyAlignment="1">
      <alignment vertical="top" wrapText="1"/>
    </xf>
    <xf numFmtId="0" fontId="16" fillId="0" borderId="0" xfId="2" applyFont="1" applyAlignment="1" applyProtection="1">
      <alignment horizontal="left" vertical="center" indent="1"/>
      <protection locked="0"/>
    </xf>
    <xf numFmtId="0" fontId="12" fillId="0" borderId="3" xfId="0" applyFont="1" applyFill="1" applyBorder="1" applyAlignment="1" applyProtection="1">
      <alignment vertical="top" wrapText="1"/>
    </xf>
    <xf numFmtId="0" fontId="12" fillId="0" borderId="3" xfId="0" applyFont="1" applyFill="1" applyBorder="1" applyAlignment="1">
      <alignment vertical="top" wrapText="1"/>
    </xf>
    <xf numFmtId="0" fontId="12" fillId="0" borderId="3" xfId="0" applyFont="1" applyBorder="1" applyAlignment="1" applyProtection="1">
      <alignment horizontal="left" vertical="top" wrapText="1"/>
    </xf>
    <xf numFmtId="0" fontId="63" fillId="0" borderId="3" xfId="0" applyFont="1" applyFill="1" applyBorder="1" applyAlignment="1">
      <alignment wrapText="1"/>
    </xf>
    <xf numFmtId="0" fontId="12" fillId="0" borderId="2" xfId="0" applyFont="1" applyFill="1" applyBorder="1" applyAlignment="1" applyProtection="1">
      <alignment vertical="top" wrapText="1"/>
    </xf>
    <xf numFmtId="0" fontId="12" fillId="0" borderId="2" xfId="0" applyFont="1" applyFill="1" applyBorder="1" applyAlignment="1">
      <alignment wrapText="1"/>
    </xf>
    <xf numFmtId="0" fontId="12" fillId="0" borderId="2" xfId="0" applyFont="1" applyBorder="1" applyAlignment="1" applyProtection="1">
      <alignment horizontal="left" vertical="top" wrapText="1"/>
    </xf>
    <xf numFmtId="0" fontId="12" fillId="0" borderId="2" xfId="0" applyFont="1" applyBorder="1" applyAlignment="1">
      <alignment vertical="top" wrapText="1"/>
    </xf>
    <xf numFmtId="0" fontId="23" fillId="0" borderId="0" xfId="2" applyFont="1" applyAlignment="1" applyProtection="1">
      <alignment horizontal="left" vertical="center" indent="1"/>
      <protection locked="0"/>
    </xf>
    <xf numFmtId="0" fontId="12" fillId="0" borderId="2" xfId="0" applyFont="1" applyFill="1" applyBorder="1" applyAlignment="1">
      <alignment vertical="top" wrapText="1"/>
    </xf>
    <xf numFmtId="0" fontId="12" fillId="0" borderId="3" xfId="0" applyFont="1" applyFill="1" applyBorder="1" applyAlignment="1" applyProtection="1">
      <alignment horizontal="left" vertical="top" wrapText="1"/>
    </xf>
    <xf numFmtId="0" fontId="12" fillId="0" borderId="0" xfId="0" applyFont="1" applyBorder="1" applyAlignment="1" applyProtection="1">
      <alignment horizontal="right" vertical="top" wrapText="1"/>
    </xf>
    <xf numFmtId="0" fontId="16" fillId="0" borderId="0" xfId="2" applyFont="1" applyAlignment="1" applyProtection="1">
      <alignment horizontal="right"/>
      <protection locked="0"/>
    </xf>
    <xf numFmtId="0" fontId="12" fillId="0" borderId="0" xfId="0" applyFont="1" applyAlignment="1">
      <alignment horizontal="right"/>
    </xf>
    <xf numFmtId="0" fontId="12" fillId="0" borderId="0" xfId="0" applyFont="1" applyAlignment="1" applyProtection="1">
      <alignment horizontal="right"/>
    </xf>
    <xf numFmtId="0" fontId="37" fillId="0" borderId="0" xfId="2" applyFont="1" applyAlignment="1" applyProtection="1">
      <alignment horizontal="right"/>
    </xf>
    <xf numFmtId="173" fontId="35" fillId="2" borderId="0" xfId="0" applyNumberFormat="1" applyFont="1" applyFill="1" applyBorder="1" applyAlignment="1" applyProtection="1">
      <alignment horizontal="center"/>
      <protection locked="0"/>
    </xf>
    <xf numFmtId="0" fontId="23" fillId="0" borderId="0" xfId="2" applyFont="1" applyAlignment="1" applyProtection="1">
      <alignment horizontal="left"/>
      <protection locked="0"/>
    </xf>
    <xf numFmtId="0" fontId="12" fillId="0" borderId="0" xfId="2" applyFont="1" applyFill="1" applyAlignment="1" applyProtection="1">
      <alignment horizontal="left" wrapText="1"/>
    </xf>
    <xf numFmtId="0" fontId="12" fillId="0" borderId="0" xfId="2" applyFont="1" applyAlignment="1" applyProtection="1">
      <alignment horizontal="left" wrapText="1"/>
    </xf>
    <xf numFmtId="0" fontId="29" fillId="0" borderId="0" xfId="0" applyFont="1" applyAlignment="1" applyProtection="1">
      <alignment horizontal="left" vertical="top"/>
    </xf>
    <xf numFmtId="174" fontId="12" fillId="3" borderId="2" xfId="0" applyNumberFormat="1" applyFont="1" applyFill="1" applyBorder="1" applyAlignment="1" applyProtection="1">
      <alignment horizontal="center" vertical="top"/>
      <protection locked="0"/>
    </xf>
    <xf numFmtId="0" fontId="44" fillId="0" borderId="0" xfId="0" applyFont="1" applyFill="1" applyAlignment="1" applyProtection="1">
      <alignment horizontal="left" indent="1"/>
    </xf>
    <xf numFmtId="0" fontId="12" fillId="0" borderId="0" xfId="0" applyFont="1" applyFill="1" applyAlignment="1" applyProtection="1">
      <alignment horizontal="left" indent="1"/>
    </xf>
    <xf numFmtId="0" fontId="12" fillId="0" borderId="0" xfId="0" applyFont="1"/>
    <xf numFmtId="0" fontId="17" fillId="3" borderId="61" xfId="6" applyFont="1" applyFill="1" applyBorder="1" applyAlignment="1" applyProtection="1">
      <alignment horizontal="left" vertical="top" wrapText="1"/>
      <protection locked="0"/>
    </xf>
    <xf numFmtId="0" fontId="17" fillId="3" borderId="62" xfId="6" applyFont="1" applyFill="1" applyBorder="1" applyAlignment="1" applyProtection="1">
      <alignment horizontal="left" vertical="top" wrapText="1"/>
      <protection locked="0"/>
    </xf>
    <xf numFmtId="0" fontId="29" fillId="0" borderId="0" xfId="0" applyFont="1" applyAlignment="1">
      <alignment wrapText="1"/>
    </xf>
    <xf numFmtId="0" fontId="12" fillId="0" borderId="0" xfId="0" applyFont="1" applyAlignment="1" applyProtection="1">
      <alignment horizontal="left"/>
    </xf>
    <xf numFmtId="0" fontId="12" fillId="0" borderId="0" xfId="0" applyFont="1" applyFill="1" applyAlignment="1" applyProtection="1">
      <alignment horizontal="left"/>
    </xf>
    <xf numFmtId="0" fontId="12" fillId="0" borderId="0" xfId="0" applyFont="1" applyAlignment="1">
      <alignment wrapText="1"/>
    </xf>
    <xf numFmtId="0" fontId="12" fillId="0" borderId="0" xfId="0" applyFont="1" applyAlignment="1">
      <alignment horizontal="left" wrapText="1"/>
    </xf>
    <xf numFmtId="0" fontId="12" fillId="0" borderId="0" xfId="0" applyFont="1"/>
    <xf numFmtId="0" fontId="16" fillId="0" borderId="0" xfId="2" applyFont="1" applyAlignment="1" applyProtection="1">
      <protection locked="0"/>
    </xf>
    <xf numFmtId="0" fontId="20" fillId="0" borderId="3" xfId="0" applyFont="1" applyFill="1" applyBorder="1" applyAlignment="1" applyProtection="1">
      <alignment horizontal="center" vertical="center"/>
    </xf>
    <xf numFmtId="0" fontId="28" fillId="0" borderId="17" xfId="0" applyFont="1" applyBorder="1" applyAlignment="1" applyProtection="1">
      <alignment horizontal="left"/>
    </xf>
    <xf numFmtId="0" fontId="12" fillId="0" borderId="0" xfId="0" applyFont="1" applyAlignment="1" applyProtection="1">
      <alignment horizontal="left" wrapText="1"/>
    </xf>
    <xf numFmtId="0" fontId="29" fillId="0" borderId="0" xfId="0" applyFont="1" applyFill="1" applyBorder="1" applyAlignment="1" applyProtection="1">
      <alignment horizontal="left"/>
    </xf>
    <xf numFmtId="0" fontId="12" fillId="0" borderId="0" xfId="0" applyFont="1" applyFill="1" applyBorder="1" applyAlignment="1" applyProtection="1">
      <alignment horizontal="left"/>
    </xf>
    <xf numFmtId="0" fontId="12" fillId="0" borderId="0" xfId="0" applyFont="1" applyBorder="1" applyAlignment="1" applyProtection="1">
      <alignment vertical="top" wrapText="1"/>
    </xf>
    <xf numFmtId="0" fontId="12" fillId="0" borderId="0" xfId="0" applyFont="1" applyAlignment="1" applyProtection="1">
      <alignment horizontal="left"/>
    </xf>
    <xf numFmtId="0" fontId="12" fillId="0" borderId="0" xfId="0" applyFont="1" applyAlignment="1" applyProtection="1">
      <alignment horizontal="left" vertical="top" wrapText="1"/>
    </xf>
    <xf numFmtId="0" fontId="12" fillId="0" borderId="0" xfId="0" applyFont="1" applyBorder="1" applyAlignment="1" applyProtection="1">
      <alignment horizontal="left" vertical="top" wrapText="1"/>
    </xf>
    <xf numFmtId="0" fontId="43" fillId="0" borderId="0" xfId="0" applyFont="1" applyAlignment="1" applyProtection="1">
      <alignment horizontal="left" wrapText="1"/>
    </xf>
    <xf numFmtId="0" fontId="29" fillId="0" borderId="0" xfId="0" applyFont="1" applyAlignment="1" applyProtection="1">
      <alignment horizontal="left"/>
    </xf>
    <xf numFmtId="0" fontId="12" fillId="0" borderId="15" xfId="0" applyFont="1" applyBorder="1" applyAlignment="1" applyProtection="1">
      <alignment horizontal="left"/>
    </xf>
    <xf numFmtId="0" fontId="29" fillId="0" borderId="0" xfId="0" applyFont="1" applyAlignment="1" applyProtection="1">
      <alignment horizontal="left" wrapText="1"/>
    </xf>
    <xf numFmtId="169" fontId="10" fillId="4" borderId="18" xfId="1" applyNumberFormat="1" applyFont="1" applyFill="1" applyBorder="1" applyAlignment="1" applyProtection="1">
      <alignment horizontal="center"/>
    </xf>
    <xf numFmtId="0" fontId="12" fillId="0" borderId="0" xfId="0" applyFont="1" applyAlignment="1" applyProtection="1">
      <alignment wrapText="1"/>
    </xf>
    <xf numFmtId="0" fontId="12" fillId="0" borderId="0" xfId="0" quotePrefix="1" applyFont="1" applyAlignment="1" applyProtection="1">
      <alignment horizontal="left"/>
    </xf>
    <xf numFmtId="0" fontId="12" fillId="0" borderId="24" xfId="0" applyFont="1" applyBorder="1" applyAlignment="1" applyProtection="1">
      <alignment horizontal="left"/>
    </xf>
    <xf numFmtId="0" fontId="12" fillId="0" borderId="16" xfId="0" applyFont="1" applyBorder="1" applyAlignment="1" applyProtection="1">
      <alignment horizontal="left"/>
    </xf>
    <xf numFmtId="0" fontId="12" fillId="0" borderId="13" xfId="0" applyFont="1" applyBorder="1" applyAlignment="1" applyProtection="1">
      <alignment horizontal="left"/>
    </xf>
    <xf numFmtId="0" fontId="20" fillId="0" borderId="18" xfId="0" applyFont="1" applyFill="1" applyBorder="1" applyAlignment="1" applyProtection="1">
      <alignment horizontal="center" vertical="center"/>
    </xf>
    <xf numFmtId="0" fontId="12" fillId="0" borderId="18" xfId="0" applyFont="1" applyBorder="1" applyAlignment="1" applyProtection="1">
      <alignment horizontal="left"/>
    </xf>
    <xf numFmtId="0" fontId="12" fillId="0" borderId="17" xfId="0" applyFont="1" applyBorder="1" applyAlignment="1" applyProtection="1">
      <alignment horizontal="left"/>
    </xf>
    <xf numFmtId="0" fontId="12" fillId="0" borderId="1" xfId="0" applyFont="1" applyBorder="1" applyAlignment="1" applyProtection="1">
      <alignment horizontal="left"/>
    </xf>
    <xf numFmtId="0" fontId="12" fillId="2" borderId="0" xfId="0" applyFont="1" applyFill="1" applyAlignment="1" applyProtection="1">
      <alignment horizontal="left" wrapText="1"/>
    </xf>
    <xf numFmtId="0" fontId="12" fillId="2" borderId="0" xfId="0" applyFont="1" applyFill="1" applyAlignment="1" applyProtection="1">
      <alignment horizontal="left"/>
    </xf>
    <xf numFmtId="0" fontId="12" fillId="0" borderId="0" xfId="0" applyFont="1" applyFill="1" applyBorder="1" applyAlignment="1" applyProtection="1">
      <alignment horizontal="left" wrapText="1"/>
    </xf>
    <xf numFmtId="0" fontId="16" fillId="0" borderId="0" xfId="2" applyFont="1" applyBorder="1" applyAlignment="1" applyProtection="1">
      <alignment horizontal="left" indent="1"/>
      <protection locked="0"/>
    </xf>
    <xf numFmtId="0" fontId="16" fillId="0" borderId="0" xfId="2" applyFont="1" applyBorder="1" applyAlignment="1" applyProtection="1">
      <alignment horizontal="left" vertical="top" indent="1"/>
      <protection locked="0"/>
    </xf>
    <xf numFmtId="0" fontId="16" fillId="0" borderId="0" xfId="2" applyFont="1" applyBorder="1" applyAlignment="1" applyProtection="1">
      <alignment horizontal="left" indent="1"/>
    </xf>
    <xf numFmtId="0" fontId="16" fillId="0" borderId="0" xfId="2" applyFont="1" applyAlignment="1" applyProtection="1">
      <alignment horizontal="left" indent="1"/>
    </xf>
    <xf numFmtId="0" fontId="12" fillId="0" borderId="12" xfId="0" applyFont="1" applyBorder="1" applyAlignment="1" applyProtection="1">
      <alignment horizontal="left"/>
    </xf>
    <xf numFmtId="0" fontId="16" fillId="0" borderId="0" xfId="2" applyFont="1" applyAlignment="1" applyProtection="1">
      <alignment horizontal="left" indent="1"/>
      <protection locked="0"/>
    </xf>
    <xf numFmtId="0" fontId="16" fillId="0" borderId="0" xfId="2" applyFont="1" applyBorder="1" applyAlignment="1" applyProtection="1">
      <alignment horizontal="left" wrapText="1" indent="1"/>
      <protection locked="0"/>
    </xf>
    <xf numFmtId="0" fontId="12" fillId="0" borderId="0" xfId="0" applyFont="1" applyBorder="1" applyAlignment="1" applyProtection="1">
      <alignment horizontal="left" wrapText="1"/>
    </xf>
    <xf numFmtId="0" fontId="12" fillId="3" borderId="0" xfId="6" applyFont="1" applyFill="1" applyBorder="1" applyAlignment="1" applyProtection="1">
      <alignment horizontal="left" vertical="top" wrapText="1"/>
      <protection locked="0"/>
    </xf>
    <xf numFmtId="0" fontId="29" fillId="2" borderId="0" xfId="0" applyFont="1" applyFill="1" applyAlignment="1" applyProtection="1">
      <alignment horizontal="left"/>
    </xf>
    <xf numFmtId="0" fontId="12" fillId="3" borderId="0" xfId="0" applyFont="1" applyFill="1" applyAlignment="1" applyProtection="1">
      <alignment horizontal="left"/>
      <protection locked="0"/>
    </xf>
    <xf numFmtId="0" fontId="29" fillId="2"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Fill="1" applyAlignment="1" applyProtection="1">
      <alignment horizontal="left"/>
    </xf>
    <xf numFmtId="0" fontId="16" fillId="0" borderId="0" xfId="2" applyFont="1" applyFill="1" applyBorder="1" applyAlignment="1" applyProtection="1">
      <alignment horizontal="left" vertical="center" wrapText="1"/>
    </xf>
    <xf numFmtId="0" fontId="17" fillId="0" borderId="0" xfId="0" applyFont="1" applyFill="1" applyAlignment="1" applyProtection="1">
      <alignment horizontal="left" wrapText="1"/>
    </xf>
    <xf numFmtId="0" fontId="23" fillId="0" borderId="0" xfId="2" applyFont="1" applyFill="1" applyAlignment="1" applyProtection="1">
      <alignment horizontal="left" vertical="center" indent="1"/>
      <protection locked="0"/>
    </xf>
    <xf numFmtId="0" fontId="16" fillId="0" borderId="0" xfId="2" applyFont="1" applyAlignment="1" applyProtection="1">
      <alignment horizontal="left" indent="2"/>
      <protection locked="0"/>
    </xf>
    <xf numFmtId="0" fontId="16" fillId="0" borderId="0" xfId="2" applyFont="1" applyAlignment="1" applyProtection="1">
      <protection locked="0"/>
    </xf>
    <xf numFmtId="0" fontId="12" fillId="0" borderId="0" xfId="0" applyFont="1" applyAlignment="1">
      <alignment horizontal="left" wrapText="1"/>
    </xf>
    <xf numFmtId="0" fontId="12" fillId="0" borderId="0" xfId="0" applyFont="1"/>
    <xf numFmtId="0" fontId="12" fillId="0" borderId="0" xfId="0" applyFont="1" applyAlignment="1">
      <alignment wrapText="1"/>
    </xf>
    <xf numFmtId="0" fontId="13" fillId="0" borderId="0" xfId="2" applyFont="1" applyAlignment="1" applyProtection="1">
      <alignment vertical="center"/>
    </xf>
    <xf numFmtId="0" fontId="12" fillId="0" borderId="0" xfId="0" applyFont="1" applyAlignment="1">
      <alignment horizontal="left"/>
    </xf>
    <xf numFmtId="0" fontId="12" fillId="0" borderId="0" xfId="0" applyFont="1" applyAlignment="1" applyProtection="1">
      <alignment horizontal="left"/>
    </xf>
    <xf numFmtId="0" fontId="20" fillId="0" borderId="3" xfId="0" applyFont="1" applyFill="1" applyBorder="1" applyAlignment="1" applyProtection="1">
      <alignment horizontal="center" vertical="center"/>
    </xf>
    <xf numFmtId="0" fontId="12" fillId="0" borderId="0" xfId="0" applyFont="1" applyBorder="1" applyAlignment="1" applyProtection="1">
      <alignment horizontal="left" vertical="top" wrapText="1"/>
    </xf>
    <xf numFmtId="0" fontId="35" fillId="0" borderId="0" xfId="0" applyFont="1" applyAlignment="1" applyProtection="1">
      <alignment horizontal="left"/>
    </xf>
    <xf numFmtId="174" fontId="35" fillId="0" borderId="0" xfId="0" applyNumberFormat="1" applyFont="1" applyFill="1" applyBorder="1" applyAlignment="1" applyProtection="1">
      <alignment horizontal="left" vertical="center"/>
    </xf>
    <xf numFmtId="174" fontId="29" fillId="0" borderId="0" xfId="0" applyNumberFormat="1" applyFont="1" applyFill="1" applyProtection="1"/>
    <xf numFmtId="174" fontId="12" fillId="0" borderId="0" xfId="0" applyNumberFormat="1" applyFont="1" applyFill="1" applyBorder="1" applyAlignment="1" applyProtection="1">
      <alignment horizontal="center" vertical="center"/>
    </xf>
    <xf numFmtId="174" fontId="12" fillId="0" borderId="32" xfId="0" applyNumberFormat="1" applyFont="1" applyFill="1" applyBorder="1" applyAlignment="1" applyProtection="1">
      <alignment horizontal="center" vertical="center"/>
    </xf>
    <xf numFmtId="0" fontId="10" fillId="0" borderId="0" xfId="0" applyFont="1" applyAlignment="1" applyProtection="1">
      <protection locked="0"/>
    </xf>
    <xf numFmtId="166" fontId="12" fillId="3" borderId="24" xfId="0" applyNumberFormat="1" applyFont="1" applyFill="1" applyBorder="1" applyAlignment="1" applyProtection="1">
      <alignment vertical="center"/>
      <protection hidden="1"/>
    </xf>
    <xf numFmtId="0" fontId="22" fillId="0" borderId="0" xfId="0" applyFont="1" applyBorder="1"/>
    <xf numFmtId="175" fontId="22" fillId="0" borderId="0" xfId="0" applyNumberFormat="1" applyFont="1" applyBorder="1" applyAlignment="1">
      <alignment vertical="center"/>
    </xf>
    <xf numFmtId="168" fontId="22" fillId="0" borderId="0" xfId="0" applyNumberFormat="1" applyFont="1" applyFill="1" applyBorder="1" applyAlignment="1">
      <alignment vertical="center"/>
    </xf>
    <xf numFmtId="168" fontId="22" fillId="0" borderId="0" xfId="0" applyNumberFormat="1" applyFont="1" applyFill="1" applyBorder="1" applyAlignment="1">
      <alignment horizontal="left" vertical="center"/>
    </xf>
    <xf numFmtId="168" fontId="22" fillId="0" borderId="0" xfId="0" applyNumberFormat="1" applyFont="1" applyBorder="1" applyAlignment="1">
      <alignment vertical="center"/>
    </xf>
    <xf numFmtId="0" fontId="22" fillId="0" borderId="0" xfId="0" applyFont="1" applyFill="1" applyBorder="1"/>
    <xf numFmtId="0" fontId="22" fillId="0" borderId="0" xfId="0" applyFont="1" applyAlignment="1">
      <alignment horizontal="left"/>
    </xf>
    <xf numFmtId="0" fontId="56" fillId="0" borderId="0" xfId="2" applyFont="1" applyAlignment="1" applyProtection="1">
      <protection locked="0"/>
    </xf>
    <xf numFmtId="0" fontId="12" fillId="0" borderId="0" xfId="2" applyFont="1" applyFill="1" applyBorder="1" applyAlignment="1" applyProtection="1">
      <alignment horizontal="left" vertical="center" wrapText="1"/>
    </xf>
    <xf numFmtId="0" fontId="16" fillId="0" borderId="0" xfId="2" applyFont="1" applyFill="1" applyBorder="1" applyAlignment="1" applyProtection="1">
      <alignment horizontal="left" vertical="center"/>
    </xf>
    <xf numFmtId="176" fontId="20" fillId="3" borderId="3" xfId="5" applyNumberFormat="1" applyFont="1" applyFill="1" applyBorder="1" applyAlignment="1" applyProtection="1">
      <alignment horizontal="center" vertical="center"/>
      <protection locked="0"/>
    </xf>
    <xf numFmtId="0" fontId="12" fillId="0" borderId="0" xfId="0" applyFont="1" applyAlignment="1" applyProtection="1">
      <alignment horizontal="left"/>
    </xf>
    <xf numFmtId="0" fontId="29" fillId="0" borderId="0" xfId="0" applyFont="1" applyAlignment="1" applyProtection="1">
      <alignment horizontal="left"/>
    </xf>
    <xf numFmtId="0" fontId="29" fillId="0" borderId="0" xfId="0" applyFont="1" applyAlignment="1" applyProtection="1">
      <alignment horizontal="left" vertical="top" wrapText="1"/>
    </xf>
    <xf numFmtId="0" fontId="12" fillId="0" borderId="0" xfId="0" applyFont="1" applyAlignment="1" applyProtection="1">
      <alignment horizontal="left" vertical="top" wrapText="1"/>
    </xf>
    <xf numFmtId="0" fontId="29" fillId="0" borderId="0" xfId="0" applyFont="1" applyAlignment="1" applyProtection="1">
      <alignment horizontal="left" wrapText="1"/>
    </xf>
    <xf numFmtId="0" fontId="28" fillId="0" borderId="4" xfId="0" applyFont="1" applyFill="1" applyBorder="1" applyAlignment="1" applyProtection="1">
      <alignment horizontal="center"/>
    </xf>
    <xf numFmtId="0" fontId="12" fillId="0" borderId="0" xfId="0" applyFont="1" applyAlignment="1" applyProtection="1">
      <alignment horizontal="left"/>
    </xf>
    <xf numFmtId="0" fontId="12" fillId="0" borderId="0" xfId="0" applyFont="1" applyFill="1" applyAlignment="1" applyProtection="1">
      <alignment horizontal="left"/>
    </xf>
    <xf numFmtId="174" fontId="10" fillId="2" borderId="0" xfId="1" applyNumberFormat="1" applyFont="1" applyFill="1" applyBorder="1" applyAlignment="1" applyProtection="1">
      <alignment horizontal="center"/>
    </xf>
    <xf numFmtId="174" fontId="28" fillId="2" borderId="0" xfId="1" applyNumberFormat="1" applyFont="1" applyFill="1" applyBorder="1" applyAlignment="1" applyProtection="1">
      <alignment horizontal="center"/>
    </xf>
    <xf numFmtId="167" fontId="12" fillId="2" borderId="0" xfId="1" applyNumberFormat="1" applyFont="1" applyFill="1" applyBorder="1" applyAlignment="1" applyProtection="1">
      <alignment horizontal="center"/>
      <protection locked="0"/>
    </xf>
    <xf numFmtId="0" fontId="3" fillId="0" borderId="0" xfId="0" applyFont="1"/>
    <xf numFmtId="174" fontId="28" fillId="2" borderId="6" xfId="1" applyNumberFormat="1" applyFont="1" applyFill="1" applyBorder="1" applyAlignment="1" applyProtection="1">
      <alignment horizontal="center"/>
    </xf>
    <xf numFmtId="174" fontId="28" fillId="0" borderId="0" xfId="1" applyNumberFormat="1" applyFont="1" applyFill="1" applyBorder="1" applyAlignment="1" applyProtection="1">
      <alignment horizontal="center"/>
    </xf>
    <xf numFmtId="167" fontId="12" fillId="0" borderId="34" xfId="1" applyNumberFormat="1" applyFont="1" applyFill="1" applyBorder="1" applyAlignment="1" applyProtection="1">
      <alignment horizontal="center"/>
      <protection locked="0"/>
    </xf>
    <xf numFmtId="0" fontId="4" fillId="0" borderId="0" xfId="2" applyFill="1" applyBorder="1" applyAlignment="1" applyProtection="1"/>
    <xf numFmtId="0" fontId="16" fillId="0" borderId="0" xfId="2" applyFont="1" applyAlignment="1" applyProtection="1">
      <alignment horizontal="left" indent="2"/>
      <protection locked="0"/>
    </xf>
    <xf numFmtId="0" fontId="16" fillId="0" borderId="0" xfId="2" applyFont="1" applyAlignment="1" applyProtection="1">
      <alignment horizontal="left"/>
      <protection locked="0"/>
    </xf>
    <xf numFmtId="0" fontId="13" fillId="0" borderId="0" xfId="0" applyFont="1" applyAlignment="1" applyProtection="1">
      <alignment horizontal="left"/>
    </xf>
    <xf numFmtId="0" fontId="16" fillId="0" borderId="0" xfId="2" applyFont="1" applyAlignment="1" applyProtection="1">
      <protection locked="0"/>
    </xf>
    <xf numFmtId="0" fontId="12" fillId="0" borderId="0" xfId="6" applyFont="1" applyBorder="1" applyAlignment="1" applyProtection="1">
      <alignment horizontal="left" wrapText="1"/>
    </xf>
    <xf numFmtId="0" fontId="12" fillId="0" borderId="0" xfId="0" applyFont="1" applyBorder="1" applyAlignment="1"/>
    <xf numFmtId="0" fontId="4" fillId="0" borderId="0" xfId="2" applyAlignment="1" applyProtection="1">
      <alignment horizontal="left"/>
      <protection locked="0"/>
    </xf>
    <xf numFmtId="0" fontId="4" fillId="0" borderId="0" xfId="2" applyAlignment="1" applyProtection="1">
      <alignment horizontal="left" indent="2"/>
      <protection locked="0"/>
    </xf>
    <xf numFmtId="0" fontId="18" fillId="0" borderId="0" xfId="0" applyFont="1" applyAlignment="1" applyProtection="1">
      <alignment horizontal="left"/>
    </xf>
    <xf numFmtId="0" fontId="20" fillId="0" borderId="55" xfId="6" applyFont="1" applyBorder="1" applyAlignment="1" applyProtection="1">
      <alignment horizontal="left" wrapText="1"/>
    </xf>
    <xf numFmtId="0" fontId="21" fillId="0" borderId="56" xfId="6" applyFont="1" applyBorder="1" applyAlignment="1" applyProtection="1">
      <alignment horizontal="left"/>
    </xf>
    <xf numFmtId="0" fontId="12" fillId="0" borderId="0" xfId="0" applyFont="1" applyBorder="1" applyAlignment="1">
      <alignment horizontal="left"/>
    </xf>
    <xf numFmtId="0" fontId="18" fillId="0" borderId="0" xfId="6" applyFont="1" applyFill="1" applyAlignment="1" applyProtection="1">
      <alignment horizontal="left"/>
    </xf>
    <xf numFmtId="0" fontId="19" fillId="0" borderId="0" xfId="0" applyFont="1" applyBorder="1" applyAlignment="1">
      <alignment horizontal="left"/>
    </xf>
    <xf numFmtId="0" fontId="12" fillId="0" borderId="0" xfId="0" applyFont="1" applyBorder="1" applyAlignment="1">
      <alignment horizontal="left" wrapText="1"/>
    </xf>
    <xf numFmtId="0" fontId="19" fillId="0" borderId="0" xfId="0" applyFont="1" applyBorder="1" applyAlignment="1">
      <alignment horizontal="left" wrapText="1"/>
    </xf>
    <xf numFmtId="0" fontId="12" fillId="0" borderId="0" xfId="0" applyFont="1" applyAlignment="1">
      <alignment horizontal="left" wrapText="1"/>
    </xf>
    <xf numFmtId="0" fontId="12" fillId="0" borderId="0" xfId="0" applyFont="1" applyFill="1" applyBorder="1" applyAlignment="1"/>
    <xf numFmtId="0" fontId="12" fillId="0" borderId="0" xfId="0" applyFont="1" applyBorder="1" applyAlignment="1" applyProtection="1"/>
    <xf numFmtId="0" fontId="18" fillId="0" borderId="0" xfId="0" applyFont="1" applyFill="1" applyAlignment="1" applyProtection="1">
      <alignment horizontal="left"/>
    </xf>
    <xf numFmtId="0" fontId="12" fillId="0" borderId="0" xfId="0" applyFont="1" applyBorder="1" applyAlignment="1">
      <alignment horizontal="justify" wrapText="1"/>
    </xf>
    <xf numFmtId="0" fontId="13" fillId="0" borderId="0" xfId="0" applyFont="1" applyAlignment="1" applyProtection="1">
      <alignment horizontal="left" wrapText="1"/>
      <protection locked="0"/>
    </xf>
    <xf numFmtId="0" fontId="12" fillId="0" borderId="0" xfId="0" applyFont="1"/>
    <xf numFmtId="0" fontId="12" fillId="0" borderId="45" xfId="6" applyFont="1" applyBorder="1" applyAlignment="1" applyProtection="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6" xfId="6" applyFont="1" applyBorder="1" applyAlignment="1" applyProtection="1">
      <alignment horizontal="center" vertical="center"/>
    </xf>
    <xf numFmtId="0" fontId="12" fillId="0" borderId="0" xfId="6" applyFont="1" applyBorder="1" applyAlignment="1" applyProtection="1">
      <alignment horizontal="left"/>
    </xf>
    <xf numFmtId="0" fontId="12" fillId="0" borderId="0" xfId="6" applyFont="1" applyBorder="1" applyAlignment="1" applyProtection="1">
      <alignment wrapText="1"/>
    </xf>
    <xf numFmtId="0" fontId="12" fillId="0" borderId="0" xfId="0" applyFont="1" applyAlignment="1">
      <alignment wrapText="1"/>
    </xf>
    <xf numFmtId="0" fontId="12" fillId="0" borderId="0" xfId="6" applyFont="1" applyFill="1" applyAlignment="1" applyProtection="1">
      <alignment horizontal="left"/>
    </xf>
    <xf numFmtId="0" fontId="12" fillId="2" borderId="0" xfId="6" applyFont="1" applyFill="1" applyBorder="1" applyAlignment="1" applyProtection="1">
      <alignment wrapText="1"/>
    </xf>
    <xf numFmtId="0" fontId="29" fillId="0" borderId="0" xfId="6" applyFont="1" applyBorder="1" applyAlignment="1" applyProtection="1">
      <alignment horizontal="left" wrapText="1"/>
    </xf>
    <xf numFmtId="0" fontId="12" fillId="0" borderId="0" xfId="6" applyFont="1" applyBorder="1" applyAlignment="1" applyProtection="1">
      <alignment horizontal="left" vertical="top"/>
    </xf>
    <xf numFmtId="0" fontId="12" fillId="0" borderId="0" xfId="0" applyFont="1" applyAlignment="1">
      <alignment horizontal="left" vertical="top"/>
    </xf>
    <xf numFmtId="0" fontId="0" fillId="0" borderId="0" xfId="0" applyAlignment="1">
      <alignment horizontal="left" wrapText="1"/>
    </xf>
    <xf numFmtId="0" fontId="30" fillId="0" borderId="0" xfId="0" applyFont="1" applyFill="1" applyAlignment="1" applyProtection="1">
      <alignment horizontal="left"/>
    </xf>
    <xf numFmtId="0" fontId="64" fillId="0" borderId="0" xfId="2" applyFont="1" applyFill="1" applyAlignment="1" applyProtection="1">
      <alignment horizontal="left"/>
      <protection locked="0"/>
    </xf>
    <xf numFmtId="0" fontId="13" fillId="0" borderId="0" xfId="6" applyFont="1" applyFill="1" applyAlignment="1" applyProtection="1">
      <alignment horizontal="left"/>
      <protection locked="0"/>
    </xf>
    <xf numFmtId="0" fontId="12" fillId="0" borderId="0" xfId="2" applyFont="1" applyBorder="1" applyAlignment="1" applyProtection="1">
      <alignment horizontal="left" wrapText="1"/>
    </xf>
    <xf numFmtId="0" fontId="16" fillId="0" borderId="0" xfId="2" applyFont="1" applyBorder="1" applyAlignment="1" applyProtection="1">
      <alignment horizontal="left"/>
    </xf>
    <xf numFmtId="0" fontId="7" fillId="0" borderId="0" xfId="0" applyFont="1" applyAlignment="1">
      <alignment horizontal="left"/>
    </xf>
    <xf numFmtId="0" fontId="33" fillId="0" borderId="0" xfId="2" applyFont="1" applyBorder="1" applyAlignment="1" applyProtection="1">
      <alignment horizontal="left" wrapText="1"/>
    </xf>
    <xf numFmtId="0" fontId="33" fillId="0" borderId="0" xfId="2" applyFont="1" applyAlignment="1" applyProtection="1">
      <alignment horizontal="left" wrapText="1"/>
    </xf>
    <xf numFmtId="0" fontId="64" fillId="0" borderId="0" xfId="2" applyFont="1" applyAlignment="1" applyProtection="1">
      <alignment vertical="center"/>
    </xf>
    <xf numFmtId="0" fontId="64" fillId="0" borderId="0" xfId="2" applyFont="1" applyAlignment="1" applyProtection="1"/>
    <xf numFmtId="0" fontId="13" fillId="0" borderId="0" xfId="6" applyFont="1" applyAlignment="1" applyProtection="1">
      <alignment horizontal="left"/>
    </xf>
    <xf numFmtId="0" fontId="12" fillId="0" borderId="0" xfId="6" applyFont="1" applyAlignment="1" applyProtection="1">
      <alignment horizontal="justify" wrapText="1"/>
    </xf>
    <xf numFmtId="0" fontId="16" fillId="0" borderId="0" xfId="2" applyFont="1" applyAlignment="1" applyProtection="1">
      <alignment wrapText="1"/>
      <protection locked="0"/>
    </xf>
    <xf numFmtId="0" fontId="12" fillId="0" borderId="0" xfId="6" applyFont="1" applyAlignment="1" applyProtection="1">
      <alignment horizontal="left" wrapText="1"/>
    </xf>
    <xf numFmtId="0" fontId="12" fillId="0" borderId="0" xfId="6" applyFont="1" applyAlignment="1" applyProtection="1">
      <alignment horizontal="justify" vertical="top" wrapText="1"/>
    </xf>
    <xf numFmtId="0" fontId="12" fillId="0" borderId="0" xfId="0" quotePrefix="1" applyFont="1" applyAlignment="1">
      <alignment wrapText="1"/>
    </xf>
    <xf numFmtId="0" fontId="16" fillId="0" borderId="0" xfId="2" applyFont="1" applyAlignment="1" applyProtection="1">
      <alignment horizontal="justify" wrapText="1"/>
      <protection locked="0"/>
    </xf>
    <xf numFmtId="0" fontId="12" fillId="0" borderId="0" xfId="2" applyFont="1" applyAlignment="1" applyProtection="1">
      <alignment horizontal="left" wrapText="1"/>
      <protection locked="0"/>
    </xf>
    <xf numFmtId="0" fontId="12" fillId="0" borderId="0" xfId="6" applyFont="1" applyAlignment="1" applyProtection="1">
      <alignment wrapText="1"/>
    </xf>
    <xf numFmtId="0" fontId="12" fillId="0" borderId="47" xfId="6" applyFont="1" applyBorder="1" applyAlignment="1" applyProtection="1">
      <alignment horizontal="center" vertical="center"/>
    </xf>
    <xf numFmtId="0" fontId="12" fillId="0" borderId="0" xfId="6" applyFont="1" applyFill="1" applyAlignment="1" applyProtection="1">
      <alignment horizontal="left" wrapText="1"/>
    </xf>
    <xf numFmtId="0" fontId="29" fillId="0" borderId="0" xfId="2" applyFont="1" applyBorder="1" applyAlignment="1" applyProtection="1">
      <alignment horizontal="left" wrapText="1"/>
      <protection locked="0"/>
    </xf>
    <xf numFmtId="0" fontId="12" fillId="0" borderId="0" xfId="2" applyFont="1" applyBorder="1" applyAlignment="1" applyProtection="1">
      <alignment horizontal="left" wrapText="1"/>
      <protection locked="0"/>
    </xf>
    <xf numFmtId="0" fontId="12" fillId="2" borderId="0" xfId="6" applyFont="1" applyFill="1" applyAlignment="1" applyProtection="1">
      <alignment wrapText="1"/>
    </xf>
    <xf numFmtId="0" fontId="29" fillId="0" borderId="0" xfId="0" applyFont="1" applyFill="1" applyBorder="1" applyAlignment="1">
      <alignment horizontal="left"/>
    </xf>
    <xf numFmtId="0" fontId="12" fillId="0" borderId="0" xfId="0" applyFont="1" applyAlignment="1">
      <alignment horizontal="left"/>
    </xf>
    <xf numFmtId="0" fontId="16" fillId="0" borderId="0" xfId="2" applyFont="1" applyBorder="1" applyAlignment="1" applyProtection="1">
      <alignment horizontal="left" wrapText="1"/>
      <protection locked="0"/>
    </xf>
    <xf numFmtId="0" fontId="16" fillId="0" borderId="0" xfId="2" applyFont="1" applyAlignment="1" applyProtection="1">
      <alignment horizontal="left" wrapText="1"/>
    </xf>
    <xf numFmtId="0" fontId="12" fillId="3" borderId="0" xfId="0" applyFont="1" applyFill="1" applyAlignment="1" applyProtection="1">
      <alignment horizontal="left"/>
      <protection locked="0"/>
    </xf>
    <xf numFmtId="0" fontId="12" fillId="0" borderId="0" xfId="0" applyFont="1" applyAlignment="1" applyProtection="1">
      <alignment horizontal="left"/>
    </xf>
    <xf numFmtId="169" fontId="10" fillId="4" borderId="18" xfId="1" applyNumberFormat="1" applyFont="1" applyFill="1" applyBorder="1" applyAlignment="1" applyProtection="1">
      <alignment horizontal="left" wrapText="1"/>
    </xf>
    <xf numFmtId="169" fontId="10" fillId="4" borderId="17" xfId="1" applyNumberFormat="1" applyFont="1" applyFill="1" applyBorder="1" applyAlignment="1" applyProtection="1">
      <alignment horizontal="left" wrapText="1"/>
    </xf>
    <xf numFmtId="0" fontId="12" fillId="4" borderId="17" xfId="0" applyFont="1" applyFill="1" applyBorder="1" applyAlignment="1">
      <alignment horizontal="left"/>
    </xf>
    <xf numFmtId="0" fontId="12" fillId="4" borderId="1" xfId="0" applyFont="1" applyFill="1" applyBorder="1" applyAlignment="1">
      <alignment horizontal="left"/>
    </xf>
    <xf numFmtId="169" fontId="28" fillId="0" borderId="18" xfId="1" applyNumberFormat="1" applyFont="1" applyFill="1" applyBorder="1" applyAlignment="1" applyProtection="1">
      <alignment horizontal="left" wrapText="1"/>
    </xf>
    <xf numFmtId="169" fontId="28" fillId="0" borderId="17" xfId="1" applyNumberFormat="1" applyFont="1" applyFill="1" applyBorder="1" applyAlignment="1" applyProtection="1">
      <alignment horizontal="left" wrapText="1"/>
    </xf>
    <xf numFmtId="0" fontId="12" fillId="0" borderId="17" xfId="0" applyFont="1" applyFill="1" applyBorder="1" applyAlignment="1">
      <alignment horizontal="left"/>
    </xf>
    <xf numFmtId="0" fontId="12" fillId="0" borderId="1" xfId="0" applyFont="1" applyFill="1" applyBorder="1" applyAlignment="1">
      <alignment horizontal="left"/>
    </xf>
    <xf numFmtId="0" fontId="12" fillId="0" borderId="0" xfId="0" quotePrefix="1" applyFont="1" applyAlignment="1" applyProtection="1">
      <alignment horizontal="left"/>
    </xf>
    <xf numFmtId="169" fontId="10" fillId="4" borderId="18" xfId="1" applyNumberFormat="1" applyFont="1" applyFill="1" applyBorder="1" applyAlignment="1" applyProtection="1">
      <alignment horizontal="center"/>
    </xf>
    <xf numFmtId="169" fontId="10" fillId="4" borderId="1" xfId="1" applyNumberFormat="1" applyFont="1" applyFill="1" applyBorder="1" applyAlignment="1" applyProtection="1">
      <alignment horizontal="center"/>
    </xf>
    <xf numFmtId="0" fontId="35" fillId="2" borderId="0" xfId="0" applyFont="1" applyFill="1" applyBorder="1" applyAlignment="1" applyProtection="1">
      <alignment horizontal="left"/>
    </xf>
    <xf numFmtId="0" fontId="12" fillId="0" borderId="18" xfId="0" applyFont="1" applyBorder="1" applyAlignment="1" applyProtection="1">
      <alignment horizontal="left"/>
    </xf>
    <xf numFmtId="0" fontId="12" fillId="0" borderId="17" xfId="0" applyFont="1" applyBorder="1" applyAlignment="1" applyProtection="1">
      <alignment horizontal="left"/>
    </xf>
    <xf numFmtId="0" fontId="12" fillId="0" borderId="24" xfId="0" applyFont="1" applyFill="1" applyBorder="1" applyAlignment="1" applyProtection="1">
      <alignment horizontal="left"/>
    </xf>
    <xf numFmtId="0" fontId="12" fillId="0" borderId="16" xfId="0" applyFont="1" applyFill="1" applyBorder="1" applyAlignment="1" applyProtection="1">
      <alignment horizontal="left"/>
    </xf>
    <xf numFmtId="0" fontId="12" fillId="0" borderId="13" xfId="0" applyFont="1" applyFill="1" applyBorder="1" applyAlignment="1" applyProtection="1">
      <alignment horizontal="left"/>
    </xf>
    <xf numFmtId="0" fontId="12" fillId="0" borderId="24" xfId="0" applyFont="1" applyBorder="1" applyAlignment="1" applyProtection="1">
      <alignment horizontal="left"/>
    </xf>
    <xf numFmtId="0" fontId="12" fillId="0" borderId="16" xfId="0" applyFont="1" applyBorder="1" applyAlignment="1" applyProtection="1">
      <alignment horizontal="left"/>
    </xf>
    <xf numFmtId="0" fontId="12" fillId="0" borderId="13" xfId="0" applyFont="1" applyBorder="1" applyAlignment="1" applyProtection="1">
      <alignment horizontal="left"/>
    </xf>
    <xf numFmtId="0" fontId="12" fillId="0" borderId="0" xfId="0" quotePrefix="1" applyFont="1" applyAlignment="1" applyProtection="1">
      <alignment horizontal="left" wrapText="1"/>
    </xf>
    <xf numFmtId="0" fontId="12" fillId="0" borderId="0" xfId="0" applyFont="1" applyAlignment="1" applyProtection="1">
      <alignment wrapText="1"/>
    </xf>
    <xf numFmtId="0" fontId="12" fillId="0" borderId="24" xfId="0" applyFont="1" applyFill="1" applyBorder="1" applyAlignment="1" applyProtection="1">
      <alignment horizontal="left" wrapText="1"/>
    </xf>
    <xf numFmtId="0" fontId="12" fillId="0" borderId="16" xfId="0" applyFont="1" applyFill="1" applyBorder="1" applyAlignment="1" applyProtection="1">
      <alignment horizontal="left" wrapText="1"/>
    </xf>
    <xf numFmtId="0" fontId="12" fillId="0" borderId="13" xfId="0" applyFont="1" applyFill="1" applyBorder="1" applyAlignment="1" applyProtection="1">
      <alignment horizontal="left" wrapText="1"/>
    </xf>
    <xf numFmtId="0" fontId="20" fillId="0" borderId="3" xfId="0" applyFont="1" applyFill="1" applyBorder="1" applyAlignment="1" applyProtection="1">
      <alignment horizontal="center" vertical="center"/>
    </xf>
    <xf numFmtId="0" fontId="40" fillId="0" borderId="0" xfId="0" applyFont="1" applyFill="1" applyBorder="1" applyAlignment="1" applyProtection="1">
      <alignment horizontal="left"/>
    </xf>
    <xf numFmtId="0" fontId="12" fillId="0" borderId="25" xfId="0" applyFont="1" applyBorder="1" applyAlignment="1" applyProtection="1">
      <alignment horizontal="left"/>
    </xf>
    <xf numFmtId="0" fontId="12" fillId="0" borderId="35" xfId="0" applyFont="1" applyBorder="1" applyAlignment="1" applyProtection="1">
      <alignment horizontal="left"/>
    </xf>
    <xf numFmtId="0" fontId="12" fillId="0" borderId="14" xfId="0" applyFont="1" applyBorder="1" applyAlignment="1" applyProtection="1">
      <alignment horizontal="left"/>
    </xf>
    <xf numFmtId="0" fontId="0" fillId="0" borderId="0" xfId="0" applyAlignment="1">
      <alignment horizontal="left"/>
    </xf>
    <xf numFmtId="0" fontId="12" fillId="0" borderId="0" xfId="0" applyFont="1" applyFill="1" applyBorder="1" applyAlignment="1" applyProtection="1">
      <alignment horizontal="left"/>
    </xf>
    <xf numFmtId="0" fontId="12" fillId="2" borderId="0" xfId="0" applyFont="1" applyFill="1" applyAlignment="1" applyProtection="1">
      <alignment horizontal="left" wrapText="1"/>
    </xf>
    <xf numFmtId="0" fontId="28" fillId="0" borderId="36" xfId="0" applyFont="1" applyBorder="1" applyAlignment="1" applyProtection="1">
      <alignment wrapText="1"/>
    </xf>
    <xf numFmtId="0" fontId="28" fillId="0" borderId="37" xfId="0" applyFont="1" applyBorder="1" applyAlignment="1">
      <alignment wrapText="1"/>
    </xf>
    <xf numFmtId="0" fontId="0" fillId="0" borderId="37" xfId="0" applyBorder="1" applyAlignment="1">
      <alignment wrapText="1"/>
    </xf>
    <xf numFmtId="0" fontId="0" fillId="0" borderId="38" xfId="0" applyBorder="1" applyAlignment="1">
      <alignment wrapText="1"/>
    </xf>
    <xf numFmtId="0" fontId="12" fillId="0" borderId="0" xfId="0" applyFont="1" applyAlignment="1" applyProtection="1">
      <alignment vertical="top" wrapText="1"/>
    </xf>
    <xf numFmtId="0" fontId="12" fillId="0" borderId="0" xfId="0" applyFont="1" applyAlignment="1">
      <alignment vertical="top" wrapText="1"/>
    </xf>
    <xf numFmtId="0" fontId="0" fillId="0" borderId="0" xfId="0" applyAlignment="1">
      <alignment vertical="top" wrapText="1"/>
    </xf>
    <xf numFmtId="0" fontId="12" fillId="2" borderId="0" xfId="0" applyFont="1" applyFill="1" applyAlignment="1" applyProtection="1">
      <alignment horizontal="left"/>
    </xf>
    <xf numFmtId="171" fontId="40" fillId="0" borderId="18" xfId="1" applyNumberFormat="1" applyFont="1" applyFill="1" applyBorder="1" applyAlignment="1" applyProtection="1">
      <alignment horizontal="center"/>
    </xf>
    <xf numFmtId="0" fontId="12" fillId="0" borderId="1" xfId="0" applyFont="1" applyBorder="1" applyAlignment="1" applyProtection="1">
      <alignment horizontal="center"/>
    </xf>
    <xf numFmtId="169" fontId="28" fillId="0" borderId="18" xfId="1" applyNumberFormat="1" applyFont="1" applyFill="1" applyBorder="1" applyAlignment="1" applyProtection="1">
      <alignment horizontal="left"/>
    </xf>
    <xf numFmtId="169" fontId="28" fillId="0" borderId="17" xfId="1" applyNumberFormat="1" applyFont="1" applyFill="1" applyBorder="1" applyAlignment="1" applyProtection="1">
      <alignment horizontal="left"/>
    </xf>
    <xf numFmtId="0" fontId="12" fillId="0" borderId="1" xfId="0" applyFont="1" applyFill="1" applyBorder="1" applyAlignment="1" applyProtection="1"/>
    <xf numFmtId="0" fontId="12" fillId="0" borderId="0" xfId="0" applyFont="1" applyBorder="1" applyAlignment="1" applyProtection="1">
      <alignment horizontal="left"/>
    </xf>
    <xf numFmtId="167" fontId="10" fillId="4" borderId="17" xfId="0" applyNumberFormat="1" applyFont="1" applyFill="1" applyBorder="1" applyAlignment="1" applyProtection="1">
      <alignment horizontal="center" wrapText="1"/>
    </xf>
    <xf numFmtId="167" fontId="10" fillId="4" borderId="1" xfId="0" applyNumberFormat="1" applyFont="1" applyFill="1" applyBorder="1" applyAlignment="1" applyProtection="1">
      <alignment horizontal="center" wrapText="1"/>
    </xf>
    <xf numFmtId="0" fontId="20" fillId="0" borderId="18" xfId="0" applyFont="1" applyFill="1" applyBorder="1" applyAlignment="1" applyProtection="1">
      <alignment horizontal="center" vertical="center"/>
    </xf>
    <xf numFmtId="0" fontId="22" fillId="0" borderId="17" xfId="0" applyFont="1" applyBorder="1" applyAlignment="1"/>
    <xf numFmtId="0" fontId="22" fillId="0" borderId="1" xfId="0" applyFont="1" applyBorder="1" applyAlignment="1"/>
    <xf numFmtId="0" fontId="12" fillId="4" borderId="17" xfId="0" applyFont="1" applyFill="1" applyBorder="1" applyAlignment="1">
      <alignment horizontal="center"/>
    </xf>
    <xf numFmtId="0" fontId="12" fillId="4" borderId="1" xfId="0" applyFont="1" applyFill="1" applyBorder="1" applyAlignment="1">
      <alignment horizontal="center"/>
    </xf>
    <xf numFmtId="0" fontId="29" fillId="2" borderId="0" xfId="0" applyFont="1" applyFill="1" applyAlignment="1" applyProtection="1">
      <alignment horizontal="left" wrapText="1"/>
    </xf>
    <xf numFmtId="0" fontId="12" fillId="0" borderId="0" xfId="0" applyFont="1" applyBorder="1" applyAlignment="1" applyProtection="1">
      <alignment horizontal="left" wrapText="1"/>
    </xf>
    <xf numFmtId="0" fontId="12" fillId="0" borderId="0" xfId="0" applyFont="1" applyFill="1" applyBorder="1" applyAlignment="1" applyProtection="1">
      <alignment horizontal="left" wrapText="1"/>
    </xf>
    <xf numFmtId="4" fontId="20" fillId="0" borderId="0" xfId="0" applyNumberFormat="1" applyFont="1" applyFill="1" applyBorder="1" applyAlignment="1" applyProtection="1">
      <alignment horizontal="left"/>
    </xf>
    <xf numFmtId="0" fontId="28" fillId="0" borderId="18" xfId="0" applyFont="1" applyFill="1" applyBorder="1" applyAlignment="1" applyProtection="1">
      <alignment horizontal="left"/>
    </xf>
    <xf numFmtId="0" fontId="28" fillId="0" borderId="17" xfId="0" applyFont="1" applyFill="1" applyBorder="1" applyAlignment="1" applyProtection="1">
      <alignment horizontal="left"/>
    </xf>
    <xf numFmtId="0" fontId="28" fillId="0" borderId="1" xfId="0" applyFont="1" applyFill="1" applyBorder="1" applyAlignment="1" applyProtection="1">
      <alignment horizontal="left"/>
    </xf>
    <xf numFmtId="0" fontId="12" fillId="0" borderId="24" xfId="0" applyFont="1" applyBorder="1" applyAlignment="1" applyProtection="1">
      <alignment horizontal="left" indent="1"/>
    </xf>
    <xf numFmtId="0" fontId="12" fillId="0" borderId="16" xfId="0" applyFont="1" applyBorder="1" applyAlignment="1" applyProtection="1">
      <alignment horizontal="left" indent="1"/>
    </xf>
    <xf numFmtId="0" fontId="12" fillId="0" borderId="13" xfId="0" applyFont="1" applyBorder="1" applyAlignment="1" applyProtection="1">
      <alignment horizontal="left" indent="1"/>
    </xf>
    <xf numFmtId="0" fontId="20" fillId="0" borderId="0" xfId="0" applyFont="1" applyFill="1" applyBorder="1" applyAlignment="1" applyProtection="1">
      <alignment horizontal="left" vertical="center"/>
    </xf>
    <xf numFmtId="0" fontId="12" fillId="3" borderId="0" xfId="6" applyFont="1" applyFill="1" applyBorder="1" applyAlignment="1" applyProtection="1">
      <alignment horizontal="left" vertical="top" wrapText="1"/>
      <protection locked="0"/>
    </xf>
    <xf numFmtId="0" fontId="0" fillId="0" borderId="0" xfId="0" applyAlignment="1"/>
    <xf numFmtId="0" fontId="29" fillId="0" borderId="0" xfId="0" applyFont="1" applyAlignment="1" applyProtection="1">
      <alignment horizontal="left"/>
    </xf>
    <xf numFmtId="0" fontId="29" fillId="2" borderId="0" xfId="0" applyFont="1" applyFill="1" applyAlignment="1" applyProtection="1">
      <alignment horizontal="left"/>
    </xf>
    <xf numFmtId="0" fontId="12" fillId="5" borderId="19" xfId="0" applyFont="1" applyFill="1" applyBorder="1" applyAlignment="1" applyProtection="1">
      <alignment horizontal="left" vertical="top" wrapText="1"/>
    </xf>
    <xf numFmtId="0" fontId="0" fillId="0" borderId="19" xfId="0" applyBorder="1" applyAlignment="1">
      <alignment vertical="top" wrapText="1"/>
    </xf>
    <xf numFmtId="0" fontId="0" fillId="0" borderId="0" xfId="0" applyAlignment="1">
      <alignment vertical="top"/>
    </xf>
    <xf numFmtId="0" fontId="0" fillId="0" borderId="19" xfId="0" applyBorder="1" applyAlignment="1">
      <alignment vertical="top"/>
    </xf>
    <xf numFmtId="0" fontId="12" fillId="0" borderId="23" xfId="0" applyFont="1" applyFill="1" applyBorder="1" applyAlignment="1" applyProtection="1">
      <alignment horizontal="left" wrapText="1"/>
    </xf>
    <xf numFmtId="0" fontId="12" fillId="0" borderId="15" xfId="0" applyFont="1" applyFill="1" applyBorder="1" applyAlignment="1" applyProtection="1">
      <alignment horizontal="left" wrapText="1"/>
    </xf>
    <xf numFmtId="0" fontId="12" fillId="0" borderId="12" xfId="0" applyFont="1" applyFill="1" applyBorder="1" applyAlignment="1" applyProtection="1">
      <alignment horizontal="left" wrapText="1"/>
    </xf>
    <xf numFmtId="0" fontId="16" fillId="0" borderId="0" xfId="2" applyFont="1" applyBorder="1" applyAlignment="1" applyProtection="1">
      <alignment horizontal="left" wrapText="1" indent="1"/>
      <protection locked="0"/>
    </xf>
    <xf numFmtId="0" fontId="16" fillId="0" borderId="0" xfId="2" applyFont="1" applyBorder="1" applyAlignment="1" applyProtection="1">
      <alignment horizontal="left" vertical="top" indent="1"/>
      <protection locked="0"/>
    </xf>
    <xf numFmtId="0" fontId="44" fillId="0" borderId="52" xfId="0" applyFont="1" applyBorder="1" applyAlignment="1" applyProtection="1">
      <alignment horizontal="left" vertical="center"/>
    </xf>
    <xf numFmtId="0" fontId="44" fillId="0" borderId="53" xfId="0" applyFont="1" applyBorder="1" applyAlignment="1" applyProtection="1">
      <alignment horizontal="left" vertical="center"/>
    </xf>
    <xf numFmtId="0" fontId="20" fillId="0" borderId="18" xfId="0" applyFont="1" applyFill="1" applyBorder="1" applyAlignment="1" applyProtection="1">
      <alignment horizontal="left" vertical="center"/>
    </xf>
    <xf numFmtId="0" fontId="20" fillId="0" borderId="17" xfId="0" applyFont="1" applyFill="1" applyBorder="1" applyAlignment="1" applyProtection="1">
      <alignment horizontal="left" vertical="center"/>
    </xf>
    <xf numFmtId="0" fontId="44" fillId="0" borderId="34" xfId="0" applyFont="1" applyBorder="1" applyAlignment="1" applyProtection="1">
      <alignment horizontal="left" vertical="center"/>
    </xf>
    <xf numFmtId="0" fontId="12" fillId="0" borderId="23" xfId="0" applyFont="1" applyBorder="1" applyAlignment="1" applyProtection="1">
      <alignment horizontal="left" indent="1"/>
    </xf>
    <xf numFmtId="0" fontId="12" fillId="0" borderId="15" xfId="0" applyFont="1" applyBorder="1" applyAlignment="1" applyProtection="1">
      <alignment horizontal="left" indent="1"/>
    </xf>
    <xf numFmtId="0" fontId="12" fillId="0" borderId="12" xfId="0" applyFont="1" applyBorder="1" applyAlignment="1" applyProtection="1">
      <alignment horizontal="left" indent="1"/>
    </xf>
    <xf numFmtId="0" fontId="12" fillId="0" borderId="25" xfId="0" applyFont="1" applyBorder="1" applyAlignment="1" applyProtection="1">
      <alignment horizontal="left" indent="1"/>
    </xf>
    <xf numFmtId="0" fontId="12" fillId="0" borderId="35" xfId="0" applyFont="1" applyBorder="1" applyAlignment="1" applyProtection="1">
      <alignment horizontal="left" indent="1"/>
    </xf>
    <xf numFmtId="0" fontId="12" fillId="0" borderId="14" xfId="0" applyFont="1" applyBorder="1" applyAlignment="1" applyProtection="1">
      <alignment horizontal="left" indent="1"/>
    </xf>
    <xf numFmtId="0" fontId="20" fillId="0" borderId="0" xfId="0" applyFont="1" applyFill="1" applyBorder="1" applyAlignment="1" applyProtection="1">
      <alignment horizontal="left"/>
    </xf>
    <xf numFmtId="0" fontId="12" fillId="0" borderId="23" xfId="0" applyFont="1" applyFill="1" applyBorder="1" applyAlignment="1" applyProtection="1">
      <alignment horizontal="left" indent="1"/>
    </xf>
    <xf numFmtId="0" fontId="12" fillId="0" borderId="15" xfId="0" applyFont="1" applyFill="1" applyBorder="1" applyAlignment="1" applyProtection="1">
      <alignment horizontal="left" indent="1"/>
    </xf>
    <xf numFmtId="0" fontId="12" fillId="0" borderId="12" xfId="0" applyFont="1" applyFill="1" applyBorder="1" applyAlignment="1" applyProtection="1">
      <alignment horizontal="left" indent="1"/>
    </xf>
    <xf numFmtId="0" fontId="16" fillId="0" borderId="0" xfId="2" applyFont="1" applyBorder="1" applyAlignment="1" applyProtection="1">
      <alignment horizontal="left" indent="1"/>
      <protection locked="0"/>
    </xf>
    <xf numFmtId="0" fontId="16" fillId="0" borderId="0" xfId="2" applyFont="1" applyAlignment="1" applyProtection="1">
      <alignment horizontal="left" indent="1"/>
      <protection locked="0"/>
    </xf>
    <xf numFmtId="0" fontId="39" fillId="4" borderId="0" xfId="0" applyFont="1" applyFill="1" applyBorder="1" applyAlignment="1" applyProtection="1">
      <alignment horizontal="left"/>
    </xf>
    <xf numFmtId="0" fontId="10" fillId="4" borderId="18" xfId="0" applyFont="1" applyFill="1" applyBorder="1" applyAlignment="1" applyProtection="1">
      <alignment horizontal="left" vertical="center" wrapText="1"/>
    </xf>
    <xf numFmtId="0" fontId="10" fillId="4" borderId="17" xfId="0" applyFont="1" applyFill="1" applyBorder="1" applyAlignment="1" applyProtection="1">
      <alignment horizontal="left" vertical="center" wrapText="1"/>
    </xf>
    <xf numFmtId="0" fontId="10" fillId="4" borderId="1" xfId="0" applyFont="1" applyFill="1" applyBorder="1" applyAlignment="1" applyProtection="1">
      <alignment horizontal="left" vertical="center" wrapText="1"/>
    </xf>
    <xf numFmtId="0" fontId="12" fillId="0" borderId="23" xfId="0" applyFont="1" applyBorder="1" applyAlignment="1" applyProtection="1">
      <alignment horizontal="left"/>
    </xf>
    <xf numFmtId="0" fontId="12" fillId="0" borderId="15" xfId="0" applyFont="1" applyBorder="1" applyAlignment="1" applyProtection="1">
      <alignment horizontal="left"/>
    </xf>
    <xf numFmtId="0" fontId="12" fillId="0" borderId="12" xfId="0" applyFont="1" applyBorder="1" applyAlignment="1" applyProtection="1">
      <alignment horizontal="left"/>
    </xf>
    <xf numFmtId="0" fontId="10" fillId="4" borderId="18" xfId="0" applyFont="1" applyFill="1" applyBorder="1" applyAlignment="1" applyProtection="1">
      <alignment horizontal="left"/>
    </xf>
    <xf numFmtId="0" fontId="10" fillId="4" borderId="17" xfId="0" applyFont="1" applyFill="1" applyBorder="1" applyAlignment="1" applyProtection="1">
      <alignment horizontal="left"/>
    </xf>
    <xf numFmtId="0" fontId="10" fillId="4" borderId="1" xfId="0" applyFont="1" applyFill="1" applyBorder="1" applyAlignment="1" applyProtection="1">
      <alignment horizontal="left"/>
    </xf>
    <xf numFmtId="0" fontId="28" fillId="2" borderId="18" xfId="0" applyFont="1" applyFill="1" applyBorder="1" applyAlignment="1" applyProtection="1">
      <alignment horizontal="left"/>
    </xf>
    <xf numFmtId="0" fontId="28" fillId="2" borderId="17" xfId="0" applyFont="1" applyFill="1" applyBorder="1" applyAlignment="1" applyProtection="1">
      <alignment horizontal="left"/>
    </xf>
    <xf numFmtId="0" fontId="28" fillId="2" borderId="1" xfId="0" applyFont="1" applyFill="1" applyBorder="1" applyAlignment="1" applyProtection="1">
      <alignment horizontal="left"/>
    </xf>
    <xf numFmtId="0" fontId="28" fillId="0" borderId="18" xfId="0" applyFont="1" applyBorder="1" applyAlignment="1" applyProtection="1">
      <alignment horizontal="left"/>
    </xf>
    <xf numFmtId="0" fontId="28" fillId="0" borderId="17" xfId="0" applyFont="1" applyBorder="1" applyAlignment="1" applyProtection="1">
      <alignment horizontal="left"/>
    </xf>
    <xf numFmtId="0" fontId="12" fillId="0" borderId="24" xfId="0" applyFont="1" applyBorder="1" applyAlignment="1" applyProtection="1">
      <alignment horizontal="left" wrapText="1" indent="1"/>
    </xf>
    <xf numFmtId="0" fontId="12" fillId="0" borderId="16" xfId="0" applyFont="1" applyBorder="1" applyAlignment="1" applyProtection="1">
      <alignment horizontal="left" wrapText="1" indent="1"/>
    </xf>
    <xf numFmtId="0" fontId="12" fillId="0" borderId="25" xfId="0" applyFont="1" applyBorder="1" applyAlignment="1" applyProtection="1">
      <alignment horizontal="left" wrapText="1" indent="1"/>
    </xf>
    <xf numFmtId="0" fontId="12" fillId="0" borderId="35" xfId="0" applyFont="1" applyBorder="1" applyAlignment="1" applyProtection="1">
      <alignment horizontal="left" wrapText="1" indent="1"/>
    </xf>
    <xf numFmtId="0" fontId="12" fillId="0" borderId="14" xfId="0" applyFont="1" applyBorder="1" applyAlignment="1" applyProtection="1">
      <alignment horizontal="left" wrapText="1" indent="1"/>
    </xf>
    <xf numFmtId="0" fontId="12" fillId="0" borderId="24" xfId="0" applyFont="1" applyFill="1" applyBorder="1" applyAlignment="1" applyProtection="1">
      <alignment horizontal="left" indent="1"/>
    </xf>
    <xf numFmtId="0" fontId="12" fillId="0" borderId="16" xfId="0" applyFont="1" applyFill="1" applyBorder="1" applyAlignment="1" applyProtection="1">
      <alignment horizontal="left" indent="1"/>
    </xf>
    <xf numFmtId="0" fontId="12" fillId="0" borderId="13" xfId="0" applyFont="1" applyFill="1" applyBorder="1" applyAlignment="1" applyProtection="1">
      <alignment horizontal="left" indent="1"/>
    </xf>
    <xf numFmtId="0" fontId="12" fillId="0" borderId="24" xfId="0" applyFont="1" applyFill="1" applyBorder="1" applyAlignment="1" applyProtection="1">
      <alignment horizontal="left" wrapText="1" indent="1"/>
    </xf>
    <xf numFmtId="0" fontId="12" fillId="0" borderId="16" xfId="0" applyFont="1" applyFill="1" applyBorder="1" applyAlignment="1" applyProtection="1">
      <alignment horizontal="left" wrapText="1" indent="1"/>
    </xf>
    <xf numFmtId="0" fontId="12" fillId="0" borderId="13" xfId="0" applyFont="1" applyFill="1" applyBorder="1" applyAlignment="1" applyProtection="1">
      <alignment horizontal="left" wrapText="1" indent="1"/>
    </xf>
    <xf numFmtId="0" fontId="12" fillId="0" borderId="18" xfId="0" applyFont="1" applyBorder="1" applyAlignment="1" applyProtection="1">
      <alignment horizontal="left" wrapText="1"/>
    </xf>
    <xf numFmtId="0" fontId="12" fillId="0" borderId="17" xfId="0" applyFont="1" applyBorder="1" applyAlignment="1" applyProtection="1">
      <alignment horizontal="left" wrapText="1"/>
    </xf>
    <xf numFmtId="0" fontId="12" fillId="0" borderId="1" xfId="0" applyFont="1" applyBorder="1" applyAlignment="1" applyProtection="1">
      <alignment horizontal="left" wrapText="1"/>
    </xf>
    <xf numFmtId="0" fontId="56" fillId="0" borderId="0" xfId="2" applyFont="1" applyAlignment="1" applyProtection="1">
      <protection locked="0"/>
    </xf>
    <xf numFmtId="0" fontId="56" fillId="0" borderId="0" xfId="2" applyFont="1" applyAlignment="1" applyProtection="1">
      <alignment horizontal="left"/>
      <protection locked="0"/>
    </xf>
    <xf numFmtId="0" fontId="17" fillId="3" borderId="0" xfId="0" applyFont="1" applyFill="1" applyAlignment="1" applyProtection="1">
      <alignment horizontal="left" wrapText="1"/>
    </xf>
    <xf numFmtId="0" fontId="29" fillId="0" borderId="0" xfId="0" applyFont="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wrapText="1"/>
    </xf>
    <xf numFmtId="0" fontId="0" fillId="0" borderId="10" xfId="0" applyBorder="1" applyAlignment="1"/>
    <xf numFmtId="0" fontId="20" fillId="0" borderId="18" xfId="0" applyFont="1" applyBorder="1" applyAlignment="1" applyProtection="1">
      <alignment horizontal="center"/>
    </xf>
    <xf numFmtId="0" fontId="20" fillId="0" borderId="17" xfId="0" applyFont="1" applyBorder="1" applyAlignment="1" applyProtection="1">
      <alignment horizontal="center"/>
    </xf>
    <xf numFmtId="0" fontId="22" fillId="0" borderId="1" xfId="0" applyFont="1" applyBorder="1" applyAlignment="1">
      <alignment horizontal="center"/>
    </xf>
    <xf numFmtId="0" fontId="44" fillId="0" borderId="50" xfId="0" applyFont="1" applyBorder="1" applyAlignment="1" applyProtection="1">
      <alignment horizontal="left" vertical="center"/>
    </xf>
    <xf numFmtId="0" fontId="44" fillId="0" borderId="51" xfId="0" applyFont="1" applyBorder="1" applyAlignment="1" applyProtection="1">
      <alignment horizontal="left" vertical="center"/>
    </xf>
    <xf numFmtId="0" fontId="12" fillId="0" borderId="23" xfId="0" applyFont="1" applyFill="1" applyBorder="1" applyAlignment="1" applyProtection="1">
      <alignment horizontal="left"/>
    </xf>
    <xf numFmtId="0" fontId="12" fillId="0" borderId="15" xfId="0" applyFont="1" applyFill="1" applyBorder="1" applyAlignment="1" applyProtection="1">
      <alignment horizontal="left"/>
    </xf>
    <xf numFmtId="0" fontId="16" fillId="0" borderId="0" xfId="2" applyFont="1" applyFill="1" applyBorder="1" applyAlignment="1" applyProtection="1">
      <alignment horizontal="left" indent="1"/>
    </xf>
    <xf numFmtId="0" fontId="20" fillId="0" borderId="0" xfId="0" applyFont="1" applyFill="1" applyBorder="1" applyAlignment="1" applyProtection="1">
      <alignment horizontal="left" indent="2"/>
    </xf>
    <xf numFmtId="0" fontId="12" fillId="0" borderId="18" xfId="0" applyFont="1" applyFill="1" applyBorder="1" applyAlignment="1" applyProtection="1">
      <alignment horizontal="left"/>
    </xf>
    <xf numFmtId="0" fontId="12" fillId="0" borderId="17" xfId="0" applyFont="1" applyFill="1" applyBorder="1" applyAlignment="1" applyProtection="1">
      <alignment horizontal="left"/>
    </xf>
    <xf numFmtId="0" fontId="12" fillId="0" borderId="1" xfId="0" applyFont="1" applyFill="1" applyBorder="1" applyAlignment="1" applyProtection="1">
      <alignment horizontal="left"/>
    </xf>
    <xf numFmtId="0" fontId="10" fillId="4" borderId="18" xfId="0" applyFont="1" applyFill="1" applyBorder="1" applyAlignment="1" applyProtection="1">
      <alignment horizontal="left" wrapText="1"/>
    </xf>
    <xf numFmtId="0" fontId="10" fillId="4" borderId="17" xfId="0" applyFont="1" applyFill="1" applyBorder="1" applyAlignment="1" applyProtection="1">
      <alignment horizontal="left" wrapText="1"/>
    </xf>
    <xf numFmtId="0" fontId="10" fillId="4" borderId="1" xfId="0" applyFont="1" applyFill="1" applyBorder="1" applyAlignment="1" applyProtection="1">
      <alignment horizontal="left" wrapText="1"/>
    </xf>
    <xf numFmtId="4" fontId="20" fillId="0" borderId="0" xfId="0" applyNumberFormat="1" applyFont="1" applyFill="1" applyBorder="1" applyAlignment="1" applyProtection="1">
      <alignment horizontal="left" indent="2"/>
    </xf>
    <xf numFmtId="167" fontId="10" fillId="4" borderId="17" xfId="0" applyNumberFormat="1" applyFont="1" applyFill="1" applyBorder="1" applyAlignment="1" applyProtection="1">
      <alignment horizontal="center"/>
    </xf>
    <xf numFmtId="167" fontId="10" fillId="4" borderId="1" xfId="0" applyNumberFormat="1" applyFont="1" applyFill="1" applyBorder="1" applyAlignment="1" applyProtection="1">
      <alignment horizontal="center"/>
    </xf>
    <xf numFmtId="0" fontId="44" fillId="2" borderId="0" xfId="0" applyFont="1" applyFill="1" applyAlignment="1" applyProtection="1">
      <alignment horizontal="left" wrapText="1"/>
    </xf>
    <xf numFmtId="0" fontId="16" fillId="0" borderId="0" xfId="2" applyFont="1" applyBorder="1" applyAlignment="1" applyProtection="1">
      <alignment horizontal="left" vertical="top" wrapText="1" indent="1"/>
      <protection locked="0"/>
    </xf>
    <xf numFmtId="0" fontId="16" fillId="0" borderId="0" xfId="2" quotePrefix="1" applyFont="1" applyBorder="1" applyAlignment="1" applyProtection="1">
      <alignment horizontal="right" indent="5"/>
      <protection locked="0"/>
    </xf>
    <xf numFmtId="0" fontId="16" fillId="0" borderId="0" xfId="2" applyFont="1" applyBorder="1" applyAlignment="1" applyProtection="1">
      <alignment horizontal="left" indent="1"/>
    </xf>
    <xf numFmtId="0" fontId="16" fillId="0" borderId="0" xfId="2" applyFont="1" applyAlignment="1" applyProtection="1">
      <alignment horizontal="left" indent="1"/>
    </xf>
    <xf numFmtId="0" fontId="13" fillId="0" borderId="0" xfId="2" applyFont="1" applyFill="1" applyAlignment="1" applyProtection="1">
      <alignment horizontal="left"/>
      <protection locked="0"/>
    </xf>
    <xf numFmtId="0" fontId="12" fillId="0" borderId="1" xfId="0" applyFont="1" applyBorder="1" applyAlignment="1" applyProtection="1">
      <alignment horizontal="left"/>
    </xf>
    <xf numFmtId="0" fontId="12" fillId="2" borderId="0" xfId="0" applyFont="1" applyFill="1" applyAlignment="1" applyProtection="1">
      <alignment wrapText="1"/>
    </xf>
    <xf numFmtId="0" fontId="0" fillId="0" borderId="0" xfId="0" applyAlignment="1">
      <alignment wrapText="1"/>
    </xf>
    <xf numFmtId="0" fontId="12" fillId="0" borderId="1" xfId="0" applyFont="1" applyBorder="1" applyAlignment="1">
      <alignment horizontal="center"/>
    </xf>
    <xf numFmtId="169" fontId="10" fillId="4" borderId="1" xfId="1" applyNumberFormat="1" applyFont="1" applyFill="1" applyBorder="1" applyAlignment="1" applyProtection="1">
      <alignment horizontal="left" wrapText="1"/>
    </xf>
    <xf numFmtId="169" fontId="10" fillId="4" borderId="18" xfId="1" applyNumberFormat="1" applyFont="1" applyFill="1" applyBorder="1" applyAlignment="1" applyProtection="1">
      <alignment horizontal="left"/>
    </xf>
    <xf numFmtId="0" fontId="12" fillId="4" borderId="17" xfId="0" applyFont="1" applyFill="1" applyBorder="1" applyAlignment="1" applyProtection="1">
      <alignment horizontal="left"/>
    </xf>
    <xf numFmtId="0" fontId="12" fillId="4" borderId="1" xfId="0" applyFont="1" applyFill="1" applyBorder="1" applyAlignment="1" applyProtection="1">
      <alignment horizontal="left"/>
    </xf>
    <xf numFmtId="0" fontId="12" fillId="0" borderId="0" xfId="0" applyFont="1" applyAlignment="1" applyProtection="1"/>
    <xf numFmtId="0" fontId="12" fillId="2" borderId="3" xfId="0" applyFont="1" applyFill="1" applyBorder="1" applyAlignment="1" applyProtection="1">
      <alignment horizontal="left"/>
    </xf>
    <xf numFmtId="0" fontId="13" fillId="0" borderId="0" xfId="0" applyFont="1" applyAlignment="1" applyProtection="1">
      <alignment horizontal="left" vertical="center"/>
    </xf>
    <xf numFmtId="0" fontId="12" fillId="0" borderId="0" xfId="2" applyFont="1" applyFill="1" applyBorder="1" applyAlignment="1" applyProtection="1">
      <alignment horizontal="left" vertical="center" wrapText="1"/>
    </xf>
    <xf numFmtId="0" fontId="51" fillId="0" borderId="0" xfId="0" applyFont="1" applyAlignment="1">
      <alignment horizontal="left" vertical="center"/>
    </xf>
    <xf numFmtId="0" fontId="43" fillId="0" borderId="0" xfId="0" applyFont="1" applyAlignment="1" applyProtection="1">
      <alignment horizontal="left" wrapText="1"/>
    </xf>
    <xf numFmtId="0" fontId="29" fillId="0" borderId="32" xfId="0" applyFont="1" applyBorder="1" applyAlignment="1" applyProtection="1">
      <alignment horizontal="left"/>
    </xf>
    <xf numFmtId="0" fontId="29" fillId="0" borderId="4" xfId="0" applyFont="1" applyBorder="1" applyAlignment="1" applyProtection="1">
      <alignment horizontal="left"/>
    </xf>
    <xf numFmtId="0" fontId="29" fillId="0" borderId="18" xfId="0" applyFont="1" applyBorder="1" applyAlignment="1" applyProtection="1">
      <alignment horizontal="left"/>
    </xf>
    <xf numFmtId="0" fontId="29" fillId="0" borderId="17" xfId="0" applyFont="1" applyBorder="1" applyAlignment="1" applyProtection="1">
      <alignment horizontal="left"/>
    </xf>
    <xf numFmtId="0" fontId="29" fillId="0" borderId="18" xfId="0" applyFont="1" applyBorder="1" applyAlignment="1" applyProtection="1">
      <alignment horizontal="left" wrapText="1"/>
    </xf>
    <xf numFmtId="0" fontId="29" fillId="0" borderId="17" xfId="0" applyFont="1" applyBorder="1" applyAlignment="1" applyProtection="1">
      <alignment horizontal="left" wrapText="1"/>
    </xf>
    <xf numFmtId="0" fontId="20" fillId="0" borderId="18" xfId="0" applyFont="1" applyFill="1" applyBorder="1" applyAlignment="1" applyProtection="1">
      <alignment horizontal="left"/>
    </xf>
    <xf numFmtId="0" fontId="20" fillId="0" borderId="17" xfId="0" applyFont="1" applyFill="1" applyBorder="1" applyAlignment="1" applyProtection="1">
      <alignment horizontal="left"/>
    </xf>
    <xf numFmtId="0" fontId="20" fillId="0" borderId="1" xfId="0" applyFont="1" applyFill="1" applyBorder="1" applyAlignment="1" applyProtection="1">
      <alignment horizontal="left"/>
    </xf>
    <xf numFmtId="0" fontId="12" fillId="0" borderId="32" xfId="0" applyFont="1" applyBorder="1" applyAlignment="1" applyProtection="1">
      <alignment horizontal="left" wrapText="1"/>
    </xf>
    <xf numFmtId="0" fontId="12" fillId="0" borderId="4" xfId="0" applyFont="1" applyBorder="1" applyAlignment="1" applyProtection="1">
      <alignment horizontal="left" wrapText="1"/>
    </xf>
    <xf numFmtId="0" fontId="10" fillId="4" borderId="18" xfId="0" applyFont="1" applyFill="1" applyBorder="1" applyAlignment="1" applyProtection="1">
      <alignment horizontal="left" vertical="center"/>
    </xf>
    <xf numFmtId="0" fontId="10" fillId="4" borderId="17" xfId="0" applyFont="1" applyFill="1" applyBorder="1" applyAlignment="1" applyProtection="1">
      <alignment horizontal="left" vertical="center"/>
    </xf>
    <xf numFmtId="0" fontId="10" fillId="4" borderId="1" xfId="0" applyFont="1" applyFill="1" applyBorder="1" applyAlignment="1" applyProtection="1">
      <alignment horizontal="left" vertical="center"/>
    </xf>
    <xf numFmtId="0" fontId="29" fillId="0" borderId="0" xfId="0" applyFont="1" applyAlignment="1" applyProtection="1">
      <alignment horizontal="left" wrapText="1"/>
    </xf>
    <xf numFmtId="0" fontId="12" fillId="0" borderId="13" xfId="0" applyFont="1" applyBorder="1" applyAlignment="1" applyProtection="1">
      <alignment horizontal="left" wrapText="1" indent="1"/>
    </xf>
    <xf numFmtId="0" fontId="44" fillId="0" borderId="48" xfId="0" applyFont="1" applyBorder="1" applyAlignment="1" applyProtection="1">
      <alignment horizontal="left" vertical="center"/>
    </xf>
    <xf numFmtId="0" fontId="44" fillId="0" borderId="49" xfId="0" applyFont="1" applyBorder="1" applyAlignment="1" applyProtection="1">
      <alignment horizontal="left" vertical="center"/>
    </xf>
    <xf numFmtId="0" fontId="29" fillId="0" borderId="19"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12" fillId="0" borderId="0" xfId="0" applyFont="1" applyBorder="1" applyAlignment="1" applyProtection="1">
      <alignment vertical="top" wrapText="1"/>
    </xf>
    <xf numFmtId="0" fontId="12" fillId="0" borderId="0" xfId="0" applyFont="1" applyBorder="1" applyAlignment="1" applyProtection="1">
      <alignment horizontal="left" vertical="top" wrapText="1"/>
    </xf>
    <xf numFmtId="0" fontId="20" fillId="0" borderId="32" xfId="0" applyFont="1" applyFill="1" applyBorder="1" applyAlignment="1" applyProtection="1">
      <alignment horizontal="left" vertical="center"/>
    </xf>
    <xf numFmtId="0" fontId="20" fillId="0" borderId="4" xfId="0" applyFont="1" applyFill="1" applyBorder="1" applyAlignment="1" applyProtection="1">
      <alignment horizontal="left" vertical="center"/>
    </xf>
    <xf numFmtId="0" fontId="12" fillId="0" borderId="14" xfId="0" applyFont="1" applyBorder="1" applyAlignment="1">
      <alignment horizontal="left" wrapText="1"/>
    </xf>
    <xf numFmtId="0" fontId="12" fillId="0" borderId="23" xfId="0" applyFont="1" applyBorder="1" applyAlignment="1" applyProtection="1">
      <alignment horizontal="left" wrapText="1" indent="1"/>
    </xf>
    <xf numFmtId="0" fontId="12" fillId="0" borderId="15" xfId="0" applyFont="1" applyBorder="1" applyAlignment="1" applyProtection="1">
      <alignment horizontal="left" wrapText="1" indent="1"/>
    </xf>
    <xf numFmtId="0" fontId="28" fillId="0" borderId="32" xfId="0" applyFont="1" applyBorder="1" applyAlignment="1" applyProtection="1">
      <alignment horizontal="left"/>
    </xf>
    <xf numFmtId="0" fontId="28" fillId="0" borderId="4" xfId="0" applyFont="1" applyBorder="1" applyAlignment="1" applyProtection="1">
      <alignment horizontal="left"/>
    </xf>
    <xf numFmtId="0" fontId="20" fillId="0" borderId="0" xfId="0" applyFont="1" applyFill="1" applyAlignment="1" applyProtection="1">
      <alignment horizontal="left"/>
    </xf>
    <xf numFmtId="0" fontId="29" fillId="0" borderId="0" xfId="0" applyFont="1" applyFill="1" applyBorder="1" applyAlignment="1" applyProtection="1">
      <alignment horizontal="left"/>
    </xf>
    <xf numFmtId="0" fontId="51" fillId="0" borderId="0" xfId="0" applyFont="1" applyAlignment="1">
      <alignment horizontal="right" vertical="center"/>
    </xf>
    <xf numFmtId="0" fontId="55" fillId="0" borderId="0" xfId="0" applyFont="1" applyAlignment="1">
      <alignment horizontal="right" vertical="center"/>
    </xf>
    <xf numFmtId="0" fontId="20" fillId="0" borderId="0" xfId="0" applyFont="1" applyAlignment="1">
      <alignment horizontal="right"/>
    </xf>
    <xf numFmtId="0" fontId="17" fillId="0" borderId="0" xfId="0" applyFont="1" applyFill="1" applyAlignment="1" applyProtection="1">
      <alignment horizontal="left" wrapText="1"/>
    </xf>
    <xf numFmtId="0" fontId="12" fillId="0" borderId="0" xfId="0" applyFont="1" applyFill="1" applyAlignment="1" applyProtection="1">
      <alignment horizontal="left" vertical="top"/>
    </xf>
    <xf numFmtId="0" fontId="12" fillId="0" borderId="0" xfId="0" applyFont="1" applyFill="1" applyAlignment="1" applyProtection="1">
      <alignment horizontal="left" wrapText="1"/>
    </xf>
    <xf numFmtId="0" fontId="12" fillId="0" borderId="0" xfId="0" applyFont="1" applyFill="1" applyAlignment="1" applyProtection="1">
      <alignment horizontal="left"/>
    </xf>
    <xf numFmtId="0" fontId="29" fillId="0" borderId="0" xfId="2" applyFont="1" applyFill="1" applyAlignment="1" applyProtection="1">
      <alignment horizontal="left" wrapText="1"/>
    </xf>
    <xf numFmtId="0" fontId="29" fillId="0" borderId="0" xfId="2" applyFont="1" applyAlignment="1" applyProtection="1">
      <alignment horizontal="left" wrapText="1"/>
    </xf>
    <xf numFmtId="0" fontId="29" fillId="0" borderId="0" xfId="2" applyFont="1" applyFill="1" applyAlignment="1" applyProtection="1">
      <alignment horizontal="left" vertical="top" wrapText="1"/>
    </xf>
    <xf numFmtId="0" fontId="0" fillId="0" borderId="0" xfId="0" applyAlignment="1">
      <alignment horizontal="left" vertical="top" wrapText="1"/>
    </xf>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0" fillId="0" borderId="10" xfId="0" applyBorder="1" applyAlignment="1">
      <alignment wrapText="1"/>
    </xf>
    <xf numFmtId="0" fontId="12" fillId="0" borderId="0" xfId="0" applyFont="1" applyAlignment="1" applyProtection="1">
      <alignment horizontal="left" vertical="center"/>
    </xf>
    <xf numFmtId="0" fontId="0" fillId="0" borderId="10" xfId="0" applyBorder="1" applyAlignment="1">
      <alignment vertical="top"/>
    </xf>
    <xf numFmtId="0" fontId="0" fillId="0" borderId="0" xfId="0" applyAlignment="1">
      <alignment horizontal="left" vertical="center" wrapText="1"/>
    </xf>
    <xf numFmtId="0" fontId="57" fillId="0" borderId="1" xfId="0" applyFont="1" applyBorder="1" applyAlignment="1">
      <alignment horizontal="center"/>
    </xf>
    <xf numFmtId="0" fontId="12" fillId="0" borderId="24" xfId="0" applyFont="1" applyBorder="1" applyAlignment="1" applyProtection="1">
      <alignment horizontal="left" wrapText="1"/>
    </xf>
    <xf numFmtId="0" fontId="12" fillId="0" borderId="16" xfId="0" applyFont="1" applyBorder="1" applyAlignment="1" applyProtection="1">
      <alignment horizontal="left" wrapText="1"/>
    </xf>
    <xf numFmtId="0" fontId="12" fillId="0" borderId="13" xfId="0" applyFont="1" applyBorder="1" applyAlignment="1" applyProtection="1">
      <alignment horizontal="left" wrapText="1"/>
    </xf>
    <xf numFmtId="0" fontId="12" fillId="0" borderId="30" xfId="0" applyFont="1" applyBorder="1" applyAlignment="1" applyProtection="1">
      <alignment horizontal="left"/>
    </xf>
    <xf numFmtId="0" fontId="12" fillId="0" borderId="67" xfId="0" applyFont="1" applyBorder="1" applyAlignment="1" applyProtection="1">
      <alignment horizontal="left"/>
    </xf>
    <xf numFmtId="0" fontId="12" fillId="0" borderId="31" xfId="0" applyFont="1" applyBorder="1" applyAlignment="1" applyProtection="1">
      <alignment horizontal="left"/>
    </xf>
    <xf numFmtId="0" fontId="12" fillId="0" borderId="34" xfId="0" applyFont="1" applyFill="1" applyBorder="1" applyAlignment="1" applyProtection="1">
      <alignment horizontal="left"/>
    </xf>
    <xf numFmtId="0" fontId="12" fillId="5" borderId="0" xfId="0" applyFont="1" applyFill="1" applyAlignment="1" applyProtection="1">
      <alignment horizontal="left" vertical="top" wrapText="1"/>
    </xf>
    <xf numFmtId="0" fontId="12" fillId="0" borderId="25" xfId="0" applyFont="1" applyFill="1" applyBorder="1" applyAlignment="1" applyProtection="1">
      <alignment horizontal="left"/>
    </xf>
    <xf numFmtId="0" fontId="12" fillId="0" borderId="35" xfId="0" applyFont="1" applyFill="1" applyBorder="1" applyAlignment="1" applyProtection="1">
      <alignment horizontal="left"/>
    </xf>
    <xf numFmtId="0" fontId="12" fillId="0" borderId="14" xfId="0" applyFont="1" applyFill="1" applyBorder="1" applyAlignment="1" applyProtection="1">
      <alignment horizontal="left"/>
    </xf>
    <xf numFmtId="0" fontId="12" fillId="2" borderId="18" xfId="0" applyFont="1" applyFill="1" applyBorder="1" applyAlignment="1" applyProtection="1">
      <alignment horizontal="left"/>
    </xf>
    <xf numFmtId="0" fontId="12" fillId="2" borderId="17" xfId="0" applyFont="1" applyFill="1" applyBorder="1" applyAlignment="1" applyProtection="1">
      <alignment horizontal="left"/>
    </xf>
    <xf numFmtId="0" fontId="12" fillId="2" borderId="1" xfId="0" applyFont="1" applyFill="1" applyBorder="1" applyAlignment="1" applyProtection="1">
      <alignment horizontal="left"/>
    </xf>
    <xf numFmtId="0" fontId="28" fillId="0" borderId="38" xfId="0" applyFont="1" applyBorder="1" applyAlignment="1">
      <alignment wrapText="1"/>
    </xf>
    <xf numFmtId="0" fontId="12" fillId="5" borderId="0" xfId="0" applyFont="1" applyFill="1" applyBorder="1" applyAlignment="1" applyProtection="1">
      <alignment horizontal="left" wrapText="1" indent="1"/>
    </xf>
    <xf numFmtId="169" fontId="20" fillId="2" borderId="18" xfId="1" applyNumberFormat="1" applyFont="1" applyFill="1" applyBorder="1" applyAlignment="1" applyProtection="1">
      <alignment horizontal="left" wrapText="1"/>
    </xf>
    <xf numFmtId="169" fontId="20" fillId="2" borderId="17" xfId="1" applyNumberFormat="1" applyFont="1" applyFill="1" applyBorder="1" applyAlignment="1" applyProtection="1">
      <alignment horizontal="left" wrapText="1"/>
    </xf>
    <xf numFmtId="0" fontId="22" fillId="2" borderId="17" xfId="0" applyFont="1" applyFill="1" applyBorder="1" applyAlignment="1">
      <alignment horizontal="left"/>
    </xf>
    <xf numFmtId="0" fontId="22" fillId="2" borderId="1" xfId="0" applyFont="1" applyFill="1" applyBorder="1" applyAlignment="1">
      <alignment horizontal="left"/>
    </xf>
    <xf numFmtId="0" fontId="12" fillId="5" borderId="19" xfId="0" applyFont="1" applyFill="1" applyBorder="1" applyAlignment="1" applyProtection="1">
      <alignment horizontal="left" wrapText="1" indent="1"/>
    </xf>
    <xf numFmtId="169" fontId="20" fillId="0" borderId="18" xfId="1" applyNumberFormat="1" applyFont="1" applyFill="1" applyBorder="1" applyAlignment="1" applyProtection="1">
      <alignment horizontal="left" wrapText="1"/>
    </xf>
    <xf numFmtId="169" fontId="20" fillId="0" borderId="17" xfId="1" applyNumberFormat="1" applyFont="1" applyFill="1" applyBorder="1" applyAlignment="1" applyProtection="1">
      <alignment horizontal="left" wrapText="1"/>
    </xf>
    <xf numFmtId="0" fontId="22" fillId="0" borderId="17" xfId="0" applyFont="1" applyFill="1" applyBorder="1" applyAlignment="1">
      <alignment horizontal="left"/>
    </xf>
    <xf numFmtId="0" fontId="22" fillId="0" borderId="1" xfId="0" applyFont="1" applyFill="1" applyBorder="1" applyAlignment="1">
      <alignment horizontal="left"/>
    </xf>
    <xf numFmtId="0" fontId="64" fillId="0" borderId="0" xfId="2" applyFont="1" applyAlignment="1" applyProtection="1">
      <alignment horizontal="left"/>
    </xf>
    <xf numFmtId="0" fontId="12" fillId="0" borderId="14" xfId="0" applyFont="1" applyBorder="1" applyAlignment="1">
      <alignment horizontal="left"/>
    </xf>
    <xf numFmtId="0" fontId="12" fillId="0" borderId="34" xfId="0" applyFont="1" applyBorder="1" applyAlignment="1" applyProtection="1">
      <alignment horizontal="left"/>
    </xf>
    <xf numFmtId="0" fontId="12" fillId="3" borderId="18" xfId="0" applyFont="1" applyFill="1" applyBorder="1" applyAlignment="1" applyProtection="1">
      <alignment horizontal="left" vertical="top" wrapText="1"/>
      <protection locked="0"/>
    </xf>
    <xf numFmtId="0" fontId="12" fillId="3" borderId="17" xfId="0" applyFont="1" applyFill="1" applyBorder="1" applyAlignment="1" applyProtection="1">
      <alignment horizontal="left" vertical="top" wrapText="1"/>
      <protection locked="0"/>
    </xf>
    <xf numFmtId="0" fontId="12" fillId="3" borderId="1" xfId="0" applyFont="1" applyFill="1" applyBorder="1" applyAlignment="1" applyProtection="1">
      <alignment horizontal="left" vertical="top" wrapText="1"/>
      <protection locked="0"/>
    </xf>
    <xf numFmtId="166" fontId="12" fillId="3" borderId="5" xfId="0" applyNumberFormat="1" applyFont="1" applyFill="1" applyBorder="1" applyAlignment="1" applyProtection="1">
      <alignment horizontal="left" vertical="top" wrapText="1"/>
      <protection locked="0"/>
    </xf>
    <xf numFmtId="166" fontId="12" fillId="3" borderId="6" xfId="0" applyNumberFormat="1" applyFont="1" applyFill="1" applyBorder="1" applyAlignment="1" applyProtection="1">
      <alignment horizontal="left" vertical="top" wrapText="1"/>
      <protection locked="0"/>
    </xf>
    <xf numFmtId="166" fontId="12" fillId="3" borderId="2" xfId="0" applyNumberFormat="1" applyFont="1" applyFill="1" applyBorder="1" applyAlignment="1" applyProtection="1">
      <alignment horizontal="left" vertical="top" wrapText="1"/>
      <protection locked="0"/>
    </xf>
    <xf numFmtId="0" fontId="10" fillId="4" borderId="18" xfId="0" applyFont="1" applyFill="1" applyBorder="1" applyAlignment="1">
      <alignment horizontal="left" vertical="center"/>
    </xf>
    <xf numFmtId="0" fontId="10" fillId="4" borderId="1" xfId="0" applyFont="1" applyFill="1" applyBorder="1" applyAlignment="1">
      <alignment horizontal="left" vertical="center"/>
    </xf>
    <xf numFmtId="0" fontId="20" fillId="0" borderId="1" xfId="0" applyFont="1" applyFill="1" applyBorder="1" applyAlignment="1" applyProtection="1">
      <alignment horizontal="left" vertical="center"/>
    </xf>
    <xf numFmtId="0" fontId="10" fillId="4" borderId="22" xfId="0" applyFont="1" applyFill="1" applyBorder="1" applyAlignment="1">
      <alignment horizontal="left" vertical="center"/>
    </xf>
    <xf numFmtId="0" fontId="10" fillId="4" borderId="26" xfId="0" applyFont="1" applyFill="1" applyBorder="1" applyAlignment="1">
      <alignment horizontal="left" vertical="center"/>
    </xf>
    <xf numFmtId="175" fontId="12" fillId="3" borderId="18" xfId="0" applyNumberFormat="1" applyFont="1" applyFill="1" applyBorder="1" applyAlignment="1">
      <alignment horizontal="left" vertical="center"/>
    </xf>
    <xf numFmtId="175" fontId="12" fillId="3" borderId="17" xfId="0" applyNumberFormat="1" applyFont="1" applyFill="1" applyBorder="1" applyAlignment="1">
      <alignment horizontal="left" vertical="center"/>
    </xf>
    <xf numFmtId="175" fontId="12" fillId="3" borderId="1" xfId="0" applyNumberFormat="1" applyFont="1" applyFill="1" applyBorder="1" applyAlignment="1">
      <alignment horizontal="left" vertical="center"/>
    </xf>
    <xf numFmtId="0" fontId="10" fillId="4" borderId="0" xfId="0" applyFont="1" applyFill="1" applyAlignment="1">
      <alignment horizontal="left"/>
    </xf>
    <xf numFmtId="0" fontId="10" fillId="4" borderId="23" xfId="0" applyFont="1" applyFill="1" applyBorder="1" applyAlignment="1">
      <alignment horizontal="left" vertical="center"/>
    </xf>
    <xf numFmtId="0" fontId="10" fillId="4" borderId="12" xfId="0" applyFont="1" applyFill="1" applyBorder="1" applyAlignment="1">
      <alignment horizontal="left" vertical="center"/>
    </xf>
    <xf numFmtId="0" fontId="53" fillId="0" borderId="10" xfId="0" applyFont="1" applyBorder="1" applyAlignment="1" applyProtection="1">
      <alignment horizontal="left" vertical="top" wrapText="1"/>
      <protection locked="0"/>
    </xf>
    <xf numFmtId="0" fontId="16" fillId="0" borderId="19" xfId="2" applyFont="1" applyBorder="1" applyAlignment="1" applyProtection="1">
      <alignment horizontal="left" vertical="center" indent="1"/>
      <protection locked="0"/>
    </xf>
    <xf numFmtId="0" fontId="12" fillId="0" borderId="5" xfId="0" applyFont="1" applyBorder="1" applyAlignment="1" applyProtection="1">
      <alignment horizontal="left" vertical="top" wrapText="1"/>
    </xf>
    <xf numFmtId="0" fontId="12" fillId="0" borderId="6"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16" fillId="0" borderId="0" xfId="2" applyFont="1" applyBorder="1" applyAlignment="1" applyProtection="1">
      <alignment horizontal="left" vertical="center" indent="1"/>
      <protection locked="0"/>
    </xf>
    <xf numFmtId="0" fontId="67" fillId="7" borderId="0" xfId="8" applyFont="1" applyFill="1" applyProtection="1"/>
    <xf numFmtId="0" fontId="69" fillId="7" borderId="0" xfId="8" applyFont="1" applyFill="1" applyProtection="1"/>
    <xf numFmtId="0" fontId="0" fillId="0" borderId="0" xfId="0" applyProtection="1"/>
    <xf numFmtId="0" fontId="1" fillId="0" borderId="0" xfId="8" applyProtection="1"/>
    <xf numFmtId="0" fontId="66" fillId="7" borderId="63" xfId="8" applyFont="1" applyFill="1" applyBorder="1" applyProtection="1"/>
    <xf numFmtId="0" fontId="66" fillId="7" borderId="64" xfId="8" applyFont="1" applyFill="1" applyBorder="1" applyProtection="1"/>
    <xf numFmtId="0" fontId="1" fillId="0" borderId="5" xfId="8" applyBorder="1" applyProtection="1"/>
    <xf numFmtId="0" fontId="1" fillId="0" borderId="26" xfId="8" applyBorder="1" applyProtection="1"/>
    <xf numFmtId="0" fontId="1" fillId="0" borderId="6" xfId="8" applyBorder="1" applyProtection="1"/>
    <xf numFmtId="0" fontId="1" fillId="0" borderId="10" xfId="8" applyBorder="1" applyProtection="1"/>
    <xf numFmtId="0" fontId="1" fillId="0" borderId="2" xfId="8" applyBorder="1" applyProtection="1"/>
    <xf numFmtId="0" fontId="1" fillId="0" borderId="11" xfId="8" applyBorder="1" applyProtection="1"/>
    <xf numFmtId="14" fontId="66" fillId="7" borderId="65" xfId="8" applyNumberFormat="1" applyFont="1" applyFill="1" applyBorder="1" applyProtection="1"/>
    <xf numFmtId="0" fontId="1" fillId="0" borderId="22" xfId="8" applyBorder="1" applyProtection="1"/>
    <xf numFmtId="0" fontId="1" fillId="0" borderId="19" xfId="8" applyBorder="1" applyProtection="1"/>
    <xf numFmtId="0" fontId="1" fillId="0" borderId="32" xfId="8" applyBorder="1" applyProtection="1"/>
    <xf numFmtId="178" fontId="1" fillId="3" borderId="22" xfId="8" applyNumberFormat="1" applyFill="1" applyBorder="1" applyProtection="1">
      <protection locked="0"/>
    </xf>
    <xf numFmtId="4" fontId="70" fillId="3" borderId="19" xfId="0" applyNumberFormat="1" applyFont="1" applyFill="1" applyBorder="1" applyProtection="1">
      <protection locked="0"/>
    </xf>
    <xf numFmtId="0" fontId="70" fillId="3" borderId="19" xfId="0" applyFont="1" applyFill="1" applyBorder="1" applyProtection="1">
      <protection locked="0"/>
    </xf>
    <xf numFmtId="0" fontId="70" fillId="3" borderId="32" xfId="0" applyFont="1" applyFill="1" applyBorder="1" applyProtection="1">
      <protection locked="0"/>
    </xf>
    <xf numFmtId="4" fontId="1" fillId="3" borderId="22" xfId="8" applyNumberFormat="1" applyFill="1" applyBorder="1" applyProtection="1">
      <protection locked="0"/>
    </xf>
    <xf numFmtId="4" fontId="1" fillId="3" borderId="19" xfId="8" applyNumberFormat="1" applyFill="1" applyBorder="1" applyProtection="1">
      <protection locked="0"/>
    </xf>
    <xf numFmtId="4" fontId="1" fillId="3" borderId="32" xfId="8" applyNumberFormat="1" applyFill="1" applyBorder="1" applyProtection="1">
      <protection locked="0"/>
    </xf>
    <xf numFmtId="0" fontId="66" fillId="3" borderId="66" xfId="8" applyFont="1" applyFill="1" applyBorder="1" applyProtection="1">
      <protection locked="0"/>
    </xf>
    <xf numFmtId="14" fontId="66" fillId="3" borderId="66" xfId="8" applyNumberFormat="1" applyFont="1" applyFill="1" applyBorder="1" applyProtection="1">
      <protection locked="0"/>
    </xf>
  </cellXfs>
  <cellStyles count="12">
    <cellStyle name="Euro" xfId="1" xr:uid="{00000000-0005-0000-0000-000000000000}"/>
    <cellStyle name="Hyperlink" xfId="2" builtinId="8"/>
    <cellStyle name="Hyperlink 2" xfId="10" xr:uid="{6D8520EC-3275-4FC2-8C10-05AED6B70D9F}"/>
    <cellStyle name="Komma 2" xfId="3" xr:uid="{00000000-0005-0000-0000-000002000000}"/>
    <cellStyle name="Komma 3" xfId="4" xr:uid="{00000000-0005-0000-0000-000003000000}"/>
    <cellStyle name="Komma 4" xfId="9" xr:uid="{8634B1B8-FEB1-4312-98F4-3F8D86D0F38D}"/>
    <cellStyle name="Procent" xfId="5" builtinId="5"/>
    <cellStyle name="Procent 2" xfId="11" xr:uid="{53DE730E-9B28-401D-A371-ED5625174721}"/>
    <cellStyle name="Standaard" xfId="0" builtinId="0"/>
    <cellStyle name="Standaard 2" xfId="6" xr:uid="{00000000-0005-0000-0000-000006000000}"/>
    <cellStyle name="Standaard 3" xfId="8" xr:uid="{169169E4-71B4-4696-A9C2-ACA3C048B328}"/>
    <cellStyle name="Standaard 4"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7D4D4"/>
      <rgbColor rgb="00ABDEB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394FA2"/>
      <rgbColor rgb="00339966"/>
      <rgbColor rgb="008DC63F"/>
      <rgbColor rgb="00333300"/>
      <rgbColor rgb="00993300"/>
      <rgbColor rgb="00993366"/>
      <rgbColor rgb="00333399"/>
      <rgbColor rgb="00333333"/>
    </indexedColors>
    <mruColors>
      <color rgb="FFFBE7E5"/>
      <color rgb="FFB72413"/>
      <color rgb="FF0000FF"/>
      <color rgb="FF51626F"/>
      <color rgb="FFE03C31"/>
      <color rgb="FFF1A9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Drop" dropLines="3" dropStyle="combo" dx="22" fmlaLink="C24" fmlaRange="Blad3!$A$1:$A$3" sel="1" val="0"/>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file>

<file path=xl/ctrlProps/ctrlProp114.xml><?xml version="1.0" encoding="utf-8"?>
<formControlPr xmlns="http://schemas.microsoft.com/office/spreadsheetml/2009/9/main" objectType="CheckBox"/>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file>

<file path=xl/ctrlProps/ctrlProp122.xml><?xml version="1.0" encoding="utf-8"?>
<formControlPr xmlns="http://schemas.microsoft.com/office/spreadsheetml/2009/9/main" objectType="Drop" dropLines="3" dropStyle="combo" dx="22" fmlaLink="C24" fmlaRange="Blad3!$A$1:$A$3" sel="1" val="0"/>
</file>

<file path=xl/ctrlProps/ctrlProp123.xml><?xml version="1.0" encoding="utf-8"?>
<formControlPr xmlns="http://schemas.microsoft.com/office/spreadsheetml/2009/9/main" objectType="CheckBox"/>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33.xml><?xml version="1.0" encoding="utf-8"?>
<formControlPr xmlns="http://schemas.microsoft.com/office/spreadsheetml/2009/9/main" objectType="CheckBox"/>
</file>

<file path=xl/ctrlProps/ctrlProp134.xml><?xml version="1.0" encoding="utf-8"?>
<formControlPr xmlns="http://schemas.microsoft.com/office/spreadsheetml/2009/9/main" objectType="CheckBox"/>
</file>

<file path=xl/ctrlProps/ctrlProp135.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Drop" dropLines="3" dropStyle="combo" dx="22" fmlaLink="C25" fmlaRange="Blad3!$A$1:$A$3" sel="1" val="0"/>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819150</xdr:colOff>
      <xdr:row>613</xdr:row>
      <xdr:rowOff>133350</xdr:rowOff>
    </xdr:from>
    <xdr:to>
      <xdr:col>1</xdr:col>
      <xdr:colOff>1552575</xdr:colOff>
      <xdr:row>615</xdr:row>
      <xdr:rowOff>0</xdr:rowOff>
    </xdr:to>
    <xdr:grpSp>
      <xdr:nvGrpSpPr>
        <xdr:cNvPr id="718" name="Groep 11">
          <a:extLst>
            <a:ext uri="{FF2B5EF4-FFF2-40B4-BE49-F238E27FC236}">
              <a16:creationId xmlns:a16="http://schemas.microsoft.com/office/drawing/2014/main" id="{00000000-0008-0000-0000-0000CE020000}"/>
            </a:ext>
          </a:extLst>
        </xdr:cNvPr>
        <xdr:cNvGrpSpPr>
          <a:grpSpLocks/>
        </xdr:cNvGrpSpPr>
      </xdr:nvGrpSpPr>
      <xdr:grpSpPr bwMode="auto">
        <a:xfrm>
          <a:off x="1055370" y="128606550"/>
          <a:ext cx="733425" cy="232410"/>
          <a:chOff x="4610105" y="99460050"/>
          <a:chExt cx="733427" cy="217275"/>
        </a:xfrm>
      </xdr:grpSpPr>
      <mc:AlternateContent xmlns:mc="http://schemas.openxmlformats.org/markup-compatibility/2006">
        <mc:Choice xmlns:a14="http://schemas.microsoft.com/office/drawing/2010/main" Requires="a14">
          <xdr:sp macro="" textlink="">
            <xdr:nvSpPr>
              <xdr:cNvPr id="40568" name="Selectievakje 13944" hidden="1">
                <a:extLst>
                  <a:ext uri="{63B3BB69-23CF-44E3-9099-C40C66FF867C}">
                    <a14:compatExt spid="_x0000_s40568"/>
                  </a:ext>
                  <a:ext uri="{FF2B5EF4-FFF2-40B4-BE49-F238E27FC236}">
                    <a16:creationId xmlns:a16="http://schemas.microsoft.com/office/drawing/2014/main" id="{00000000-0008-0000-0000-0000789E0000}"/>
                  </a:ext>
                </a:extLst>
              </xdr:cNvPr>
              <xdr:cNvSpPr/>
            </xdr:nvSpPr>
            <xdr:spPr bwMode="auto">
              <a:xfrm>
                <a:off x="4610105" y="99469574"/>
                <a:ext cx="733427" cy="2077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20" name="Text Box 34">
            <a:extLst>
              <a:ext uri="{FF2B5EF4-FFF2-40B4-BE49-F238E27FC236}">
                <a16:creationId xmlns:a16="http://schemas.microsoft.com/office/drawing/2014/main" id="{00000000-0008-0000-0000-0000D0020000}"/>
              </a:ext>
            </a:extLst>
          </xdr:cNvPr>
          <xdr:cNvSpPr txBox="1">
            <a:spLocks noChangeArrowheads="1"/>
          </xdr:cNvSpPr>
        </xdr:nvSpPr>
        <xdr:spPr bwMode="auto">
          <a:xfrm>
            <a:off x="4829175" y="99460050"/>
            <a:ext cx="428625" cy="2172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vzw</a:t>
            </a:r>
          </a:p>
        </xdr:txBody>
      </xdr:sp>
    </xdr:grpSp>
    <xdr:clientData/>
  </xdr:twoCellAnchor>
  <xdr:twoCellAnchor editAs="oneCell">
    <xdr:from>
      <xdr:col>1</xdr:col>
      <xdr:colOff>819150</xdr:colOff>
      <xdr:row>612</xdr:row>
      <xdr:rowOff>0</xdr:rowOff>
    </xdr:from>
    <xdr:to>
      <xdr:col>1</xdr:col>
      <xdr:colOff>2124075</xdr:colOff>
      <xdr:row>613</xdr:row>
      <xdr:rowOff>57150</xdr:rowOff>
    </xdr:to>
    <xdr:grpSp>
      <xdr:nvGrpSpPr>
        <xdr:cNvPr id="721" name="Groep 9">
          <a:extLst>
            <a:ext uri="{FF2B5EF4-FFF2-40B4-BE49-F238E27FC236}">
              <a16:creationId xmlns:a16="http://schemas.microsoft.com/office/drawing/2014/main" id="{00000000-0008-0000-0000-0000D1020000}"/>
            </a:ext>
          </a:extLst>
        </xdr:cNvPr>
        <xdr:cNvGrpSpPr>
          <a:grpSpLocks/>
        </xdr:cNvGrpSpPr>
      </xdr:nvGrpSpPr>
      <xdr:grpSpPr bwMode="auto">
        <a:xfrm>
          <a:off x="1055370" y="128290320"/>
          <a:ext cx="1304925" cy="240030"/>
          <a:chOff x="1047747" y="99460050"/>
          <a:chExt cx="1306673" cy="219075"/>
        </a:xfrm>
      </xdr:grpSpPr>
      <mc:AlternateContent xmlns:mc="http://schemas.openxmlformats.org/markup-compatibility/2006">
        <mc:Choice xmlns:a14="http://schemas.microsoft.com/office/drawing/2010/main" Requires="a14">
          <xdr:sp macro="" textlink="">
            <xdr:nvSpPr>
              <xdr:cNvPr id="40569" name="Selectievakje 13945" hidden="1">
                <a:extLst>
                  <a:ext uri="{63B3BB69-23CF-44E3-9099-C40C66FF867C}">
                    <a14:compatExt spid="_x0000_s40569"/>
                  </a:ext>
                  <a:ext uri="{FF2B5EF4-FFF2-40B4-BE49-F238E27FC236}">
                    <a16:creationId xmlns:a16="http://schemas.microsoft.com/office/drawing/2014/main" id="{00000000-0008-0000-0000-0000799E0000}"/>
                  </a:ext>
                </a:extLst>
              </xdr:cNvPr>
              <xdr:cNvSpPr/>
            </xdr:nvSpPr>
            <xdr:spPr bwMode="auto">
              <a:xfrm>
                <a:off x="1047747" y="99460050"/>
                <a:ext cx="1285876" cy="21907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23" name="Text Box 36">
            <a:extLst>
              <a:ext uri="{FF2B5EF4-FFF2-40B4-BE49-F238E27FC236}">
                <a16:creationId xmlns:a16="http://schemas.microsoft.com/office/drawing/2014/main" id="{00000000-0008-0000-0000-0000D3020000}"/>
              </a:ext>
            </a:extLst>
          </xdr:cNvPr>
          <xdr:cNvSpPr txBox="1">
            <a:spLocks noChangeArrowheads="1"/>
          </xdr:cNvSpPr>
        </xdr:nvSpPr>
        <xdr:spPr bwMode="auto">
          <a:xfrm>
            <a:off x="1248042" y="99460050"/>
            <a:ext cx="110637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eenmanszaak</a:t>
            </a:r>
          </a:p>
        </xdr:txBody>
      </xdr:sp>
    </xdr:grpSp>
    <xdr:clientData/>
  </xdr:twoCellAnchor>
  <xdr:twoCellAnchor editAs="oneCell">
    <xdr:from>
      <xdr:col>1</xdr:col>
      <xdr:colOff>2581275</xdr:colOff>
      <xdr:row>612</xdr:row>
      <xdr:rowOff>0</xdr:rowOff>
    </xdr:from>
    <xdr:to>
      <xdr:col>1</xdr:col>
      <xdr:colOff>4162425</xdr:colOff>
      <xdr:row>613</xdr:row>
      <xdr:rowOff>66675</xdr:rowOff>
    </xdr:to>
    <xdr:grpSp>
      <xdr:nvGrpSpPr>
        <xdr:cNvPr id="724" name="Groep 10">
          <a:extLst>
            <a:ext uri="{FF2B5EF4-FFF2-40B4-BE49-F238E27FC236}">
              <a16:creationId xmlns:a16="http://schemas.microsoft.com/office/drawing/2014/main" id="{00000000-0008-0000-0000-0000D4020000}"/>
            </a:ext>
          </a:extLst>
        </xdr:cNvPr>
        <xdr:cNvGrpSpPr>
          <a:grpSpLocks/>
        </xdr:cNvGrpSpPr>
      </xdr:nvGrpSpPr>
      <xdr:grpSpPr bwMode="auto">
        <a:xfrm>
          <a:off x="2817495" y="128290320"/>
          <a:ext cx="1581150" cy="249555"/>
          <a:chOff x="2809918" y="99450696"/>
          <a:chExt cx="1576808" cy="228600"/>
        </a:xfrm>
      </xdr:grpSpPr>
      <mc:AlternateContent xmlns:mc="http://schemas.openxmlformats.org/markup-compatibility/2006">
        <mc:Choice xmlns:a14="http://schemas.microsoft.com/office/drawing/2010/main" Requires="a14">
          <xdr:sp macro="" textlink="">
            <xdr:nvSpPr>
              <xdr:cNvPr id="40570" name="Selectievakje 13946" hidden="1">
                <a:extLst>
                  <a:ext uri="{63B3BB69-23CF-44E3-9099-C40C66FF867C}">
                    <a14:compatExt spid="_x0000_s40570"/>
                  </a:ext>
                  <a:ext uri="{FF2B5EF4-FFF2-40B4-BE49-F238E27FC236}">
                    <a16:creationId xmlns:a16="http://schemas.microsoft.com/office/drawing/2014/main" id="{00000000-0008-0000-0000-00007A9E0000}"/>
                  </a:ext>
                </a:extLst>
              </xdr:cNvPr>
              <xdr:cNvSpPr/>
            </xdr:nvSpPr>
            <xdr:spPr bwMode="auto">
              <a:xfrm>
                <a:off x="2809918" y="99450696"/>
                <a:ext cx="1576808"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26" name="Text Box 35">
            <a:extLst>
              <a:ext uri="{FF2B5EF4-FFF2-40B4-BE49-F238E27FC236}">
                <a16:creationId xmlns:a16="http://schemas.microsoft.com/office/drawing/2014/main" id="{00000000-0008-0000-0000-0000D6020000}"/>
              </a:ext>
            </a:extLst>
          </xdr:cNvPr>
          <xdr:cNvSpPr txBox="1">
            <a:spLocks noChangeArrowheads="1"/>
          </xdr:cNvSpPr>
        </xdr:nvSpPr>
        <xdr:spPr bwMode="auto">
          <a:xfrm>
            <a:off x="3037847" y="99460051"/>
            <a:ext cx="1291843"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feitelijke vereniging*</a:t>
            </a:r>
            <a:endParaRPr lang="nl-BE" sz="1100" b="0" i="0" u="none" strike="noStrike" baseline="0">
              <a:solidFill>
                <a:srgbClr val="000000"/>
              </a:solidFill>
              <a:latin typeface="Arial"/>
              <a:cs typeface="Arial"/>
            </a:endParaRPr>
          </a:p>
        </xdr:txBody>
      </xdr:sp>
    </xdr:grpSp>
    <xdr:clientData/>
  </xdr:twoCellAnchor>
  <xdr:twoCellAnchor>
    <xdr:from>
      <xdr:col>0</xdr:col>
      <xdr:colOff>180975</xdr:colOff>
      <xdr:row>82</xdr:row>
      <xdr:rowOff>9521</xdr:rowOff>
    </xdr:from>
    <xdr:to>
      <xdr:col>1</xdr:col>
      <xdr:colOff>5962650</xdr:colOff>
      <xdr:row>131</xdr:row>
      <xdr:rowOff>91446</xdr:rowOff>
    </xdr:to>
    <xdr:grpSp>
      <xdr:nvGrpSpPr>
        <xdr:cNvPr id="727" name="Groep 1">
          <a:extLst>
            <a:ext uri="{FF2B5EF4-FFF2-40B4-BE49-F238E27FC236}">
              <a16:creationId xmlns:a16="http://schemas.microsoft.com/office/drawing/2014/main" id="{00000000-0008-0000-0000-0000D7020000}"/>
            </a:ext>
          </a:extLst>
        </xdr:cNvPr>
        <xdr:cNvGrpSpPr>
          <a:grpSpLocks/>
        </xdr:cNvGrpSpPr>
      </xdr:nvGrpSpPr>
      <xdr:grpSpPr bwMode="auto">
        <a:xfrm>
          <a:off x="180975" y="18213701"/>
          <a:ext cx="6017895" cy="9043045"/>
          <a:chOff x="0" y="18016925"/>
          <a:chExt cx="6157128" cy="8003189"/>
        </a:xfrm>
      </xdr:grpSpPr>
      <xdr:grpSp>
        <xdr:nvGrpSpPr>
          <xdr:cNvPr id="728" name="Groep 7">
            <a:extLst>
              <a:ext uri="{FF2B5EF4-FFF2-40B4-BE49-F238E27FC236}">
                <a16:creationId xmlns:a16="http://schemas.microsoft.com/office/drawing/2014/main" id="{00000000-0008-0000-0000-0000D8020000}"/>
              </a:ext>
            </a:extLst>
          </xdr:cNvPr>
          <xdr:cNvGrpSpPr>
            <a:grpSpLocks/>
          </xdr:cNvGrpSpPr>
        </xdr:nvGrpSpPr>
        <xdr:grpSpPr bwMode="auto">
          <a:xfrm>
            <a:off x="0" y="18016925"/>
            <a:ext cx="6157128" cy="7738367"/>
            <a:chOff x="0" y="18414875"/>
            <a:chExt cx="6165143" cy="7943864"/>
          </a:xfrm>
        </xdr:grpSpPr>
        <xdr:sp macro="" textlink="">
          <xdr:nvSpPr>
            <xdr:cNvPr id="731" name="Line 13">
              <a:extLst>
                <a:ext uri="{FF2B5EF4-FFF2-40B4-BE49-F238E27FC236}">
                  <a16:creationId xmlns:a16="http://schemas.microsoft.com/office/drawing/2014/main" id="{00000000-0008-0000-0000-0000DB020000}"/>
                </a:ext>
              </a:extLst>
            </xdr:cNvPr>
            <xdr:cNvSpPr>
              <a:spLocks noChangeShapeType="1"/>
            </xdr:cNvSpPr>
          </xdr:nvSpPr>
          <xdr:spPr bwMode="auto">
            <a:xfrm>
              <a:off x="1581783" y="23783016"/>
              <a:ext cx="6490" cy="386201"/>
            </a:xfrm>
            <a:prstGeom prst="line">
              <a:avLst/>
            </a:prstGeom>
            <a:noFill/>
            <a:ln w="76200">
              <a:solidFill>
                <a:srgbClr val="B72413"/>
              </a:solidFill>
              <a:round/>
              <a:headEnd/>
              <a:tailEnd type="triangle" w="med" len="med"/>
            </a:ln>
            <a:extLst>
              <a:ext uri="{909E8E84-426E-40DD-AFC4-6F175D3DCCD1}">
                <a14:hiddenFill xmlns:a14="http://schemas.microsoft.com/office/drawing/2010/main">
                  <a:noFill/>
                </a14:hiddenFill>
              </a:ext>
            </a:extLst>
          </xdr:spPr>
        </xdr:sp>
        <xdr:sp macro="" textlink="">
          <xdr:nvSpPr>
            <xdr:cNvPr id="732" name="Line 17">
              <a:extLst>
                <a:ext uri="{FF2B5EF4-FFF2-40B4-BE49-F238E27FC236}">
                  <a16:creationId xmlns:a16="http://schemas.microsoft.com/office/drawing/2014/main" id="{00000000-0008-0000-0000-0000DC020000}"/>
                </a:ext>
              </a:extLst>
            </xdr:cNvPr>
            <xdr:cNvSpPr>
              <a:spLocks noChangeShapeType="1"/>
            </xdr:cNvSpPr>
          </xdr:nvSpPr>
          <xdr:spPr bwMode="auto">
            <a:xfrm flipH="1" flipV="1">
              <a:off x="6155614" y="18489894"/>
              <a:ext cx="9529" cy="5784928"/>
            </a:xfrm>
            <a:prstGeom prst="line">
              <a:avLst/>
            </a:prstGeom>
            <a:noFill/>
            <a:ln w="31750">
              <a:solidFill>
                <a:srgbClr val="B72413"/>
              </a:solidFill>
              <a:round/>
              <a:headEnd/>
              <a:tailEnd/>
            </a:ln>
            <a:extLst>
              <a:ext uri="{909E8E84-426E-40DD-AFC4-6F175D3DCCD1}">
                <a14:hiddenFill xmlns:a14="http://schemas.microsoft.com/office/drawing/2010/main">
                  <a:noFill/>
                </a14:hiddenFill>
              </a:ext>
            </a:extLst>
          </xdr:spPr>
        </xdr:sp>
        <xdr:sp macro="" textlink="">
          <xdr:nvSpPr>
            <xdr:cNvPr id="733" name="Rectangle 21">
              <a:extLst>
                <a:ext uri="{FF2B5EF4-FFF2-40B4-BE49-F238E27FC236}">
                  <a16:creationId xmlns:a16="http://schemas.microsoft.com/office/drawing/2014/main" id="{00000000-0008-0000-0000-0000DD020000}"/>
                </a:ext>
              </a:extLst>
            </xdr:cNvPr>
            <xdr:cNvSpPr>
              <a:spLocks noChangeArrowheads="1"/>
            </xdr:cNvSpPr>
          </xdr:nvSpPr>
          <xdr:spPr bwMode="auto">
            <a:xfrm>
              <a:off x="2677582" y="24231829"/>
              <a:ext cx="1124400" cy="1100150"/>
            </a:xfrm>
            <a:prstGeom prst="rect">
              <a:avLst/>
            </a:prstGeom>
            <a:solidFill>
              <a:srgbClr val="E03C31"/>
            </a:solidFill>
            <a:ln w="25400" algn="ctr">
              <a:solidFill>
                <a:srgbClr val="B72413"/>
              </a:solidFill>
              <a:miter lim="800000"/>
              <a:headEnd/>
              <a:tailEnd/>
            </a:ln>
            <a:effectLst/>
          </xdr:spPr>
          <xdr:txBody>
            <a:bodyPr vertOverflow="clip" wrap="square" lIns="91440" tIns="45720" rIns="91440" bIns="45720" anchor="ctr" upright="1"/>
            <a:lstStyle/>
            <a:p>
              <a:pPr algn="ctr" rtl="0">
                <a:defRPr sz="1000"/>
              </a:pPr>
              <a:r>
                <a:rPr lang="nl-BE" sz="1400" b="1" i="0" u="none" strike="noStrike" baseline="0">
                  <a:solidFill>
                    <a:srgbClr val="B1D0D7"/>
                  </a:solidFill>
                  <a:latin typeface="+mn-lt"/>
                  <a:cs typeface="Arial"/>
                </a:rPr>
                <a:t>Risicograad</a:t>
              </a:r>
              <a:endParaRPr lang="nl-BE" sz="1200" b="1" i="1" u="none" strike="noStrike" baseline="0">
                <a:solidFill>
                  <a:srgbClr val="B1D0D7"/>
                </a:solidFill>
                <a:latin typeface="+mn-lt"/>
                <a:cs typeface="Arial"/>
              </a:endParaRPr>
            </a:p>
          </xdr:txBody>
        </xdr:sp>
        <xdr:sp macro="" textlink="">
          <xdr:nvSpPr>
            <xdr:cNvPr id="734" name="Rectangle 22">
              <a:extLst>
                <a:ext uri="{FF2B5EF4-FFF2-40B4-BE49-F238E27FC236}">
                  <a16:creationId xmlns:a16="http://schemas.microsoft.com/office/drawing/2014/main" id="{00000000-0008-0000-0000-0000DE020000}"/>
                </a:ext>
              </a:extLst>
            </xdr:cNvPr>
            <xdr:cNvSpPr>
              <a:spLocks noChangeArrowheads="1"/>
            </xdr:cNvSpPr>
          </xdr:nvSpPr>
          <xdr:spPr bwMode="auto">
            <a:xfrm>
              <a:off x="419268" y="24194086"/>
              <a:ext cx="1658014" cy="2164653"/>
            </a:xfrm>
            <a:prstGeom prst="rect">
              <a:avLst/>
            </a:prstGeom>
            <a:solidFill>
              <a:srgbClr val="E03C31"/>
            </a:solidFill>
            <a:ln w="12700" cap="rnd" algn="ctr">
              <a:solidFill>
                <a:srgbClr val="C00000"/>
              </a:solidFill>
              <a:prstDash val="sysDot"/>
              <a:miter lim="800000"/>
              <a:headEnd/>
              <a:tailEnd/>
            </a:ln>
            <a:effectLst/>
          </xdr:spPr>
          <xdr:txBody>
            <a:bodyPr vertOverflow="clip" wrap="square" lIns="91440" tIns="72000" rIns="91440" bIns="45720" anchor="t" upright="1"/>
            <a:lstStyle/>
            <a:p>
              <a:pPr algn="l" rtl="0">
                <a:lnSpc>
                  <a:spcPts val="1300"/>
                </a:lnSpc>
                <a:defRPr sz="1000"/>
              </a:pPr>
              <a:r>
                <a:rPr lang="nl-BE" sz="1400" b="0" i="0" u="none" strike="noStrike" baseline="0">
                  <a:solidFill>
                    <a:srgbClr val="FFFFFF"/>
                  </a:solidFill>
                  <a:latin typeface="+mn-lt"/>
                  <a:cs typeface="Arial"/>
                </a:rPr>
                <a:t>Interne haalbaarheid</a:t>
              </a:r>
            </a:p>
            <a:p>
              <a:pPr algn="l" rtl="0">
                <a:lnSpc>
                  <a:spcPts val="1000"/>
                </a:lnSpc>
                <a:defRPr sz="1000"/>
              </a:pPr>
              <a:r>
                <a:rPr lang="nl-BE" sz="1000" b="0" i="0" u="none" strike="noStrike" baseline="0">
                  <a:solidFill>
                    <a:srgbClr val="000000"/>
                  </a:solidFill>
                  <a:latin typeface="+mn-lt"/>
                  <a:cs typeface="Arial"/>
                </a:rPr>
                <a:t>Kunnen we break-even bereikt worden met de geplande investering, de financiële middelen, de vaste kosten en de persoonlijke doelstellingen?</a:t>
              </a:r>
            </a:p>
            <a:p>
              <a:pPr algn="l" rtl="0">
                <a:lnSpc>
                  <a:spcPts val="1000"/>
                </a:lnSpc>
                <a:defRPr sz="1000"/>
              </a:pPr>
              <a:endParaRPr lang="nl-BE" sz="1000" b="0" i="0" u="none" strike="noStrike" baseline="0">
                <a:solidFill>
                  <a:srgbClr val="000000"/>
                </a:solidFill>
                <a:latin typeface="+mn-lt"/>
                <a:cs typeface="Arial"/>
              </a:endParaRPr>
            </a:p>
            <a:p>
              <a:pPr algn="l" rtl="0">
                <a:lnSpc>
                  <a:spcPts val="1200"/>
                </a:lnSpc>
                <a:defRPr sz="1000"/>
              </a:pPr>
              <a:r>
                <a:rPr lang="nl-BE" sz="1400" b="0" i="0" u="none" strike="noStrike" baseline="0">
                  <a:solidFill>
                    <a:srgbClr val="FFFFFF"/>
                  </a:solidFill>
                  <a:latin typeface="+mn-lt"/>
                  <a:cs typeface="Arial"/>
                </a:rPr>
                <a:t>Externe haalbaarheid</a:t>
              </a:r>
            </a:p>
            <a:p>
              <a:pPr algn="l" rtl="0">
                <a:lnSpc>
                  <a:spcPts val="1000"/>
                </a:lnSpc>
                <a:defRPr sz="1000"/>
              </a:pPr>
              <a:r>
                <a:rPr lang="nl-BE" sz="1000" b="0" i="0" u="none" strike="noStrike" baseline="0">
                  <a:solidFill>
                    <a:srgbClr val="000000"/>
                  </a:solidFill>
                  <a:latin typeface="+mn-lt"/>
                  <a:cs typeface="Arial"/>
                </a:rPr>
                <a:t>Kan break-even bereikt worden rekening houdende met het marktpotentieel en de marktspelers?</a:t>
              </a:r>
            </a:p>
            <a:p>
              <a:pPr algn="l" rtl="0">
                <a:lnSpc>
                  <a:spcPts val="1000"/>
                </a:lnSpc>
                <a:defRPr sz="1000"/>
              </a:pPr>
              <a:endParaRPr lang="nl-BE" sz="1000" b="0" i="0" u="none" strike="noStrike" baseline="0">
                <a:solidFill>
                  <a:srgbClr val="000000"/>
                </a:solidFill>
                <a:latin typeface="+mn-lt"/>
                <a:cs typeface="Arial"/>
              </a:endParaRPr>
            </a:p>
            <a:p>
              <a:pPr algn="l" rtl="0">
                <a:lnSpc>
                  <a:spcPts val="1200"/>
                </a:lnSpc>
                <a:defRPr sz="1000"/>
              </a:pPr>
              <a:r>
                <a:rPr lang="nl-BE" sz="1400" b="0" i="0" u="none" strike="noStrike" baseline="0">
                  <a:solidFill>
                    <a:schemeClr val="bg1"/>
                  </a:solidFill>
                  <a:latin typeface="+mn-lt"/>
                  <a:cs typeface="Arial"/>
                </a:rPr>
                <a:t>Omzetprognose</a:t>
              </a:r>
            </a:p>
            <a:p>
              <a:pPr algn="l" rtl="0">
                <a:lnSpc>
                  <a:spcPts val="1000"/>
                </a:lnSpc>
                <a:defRPr sz="1000"/>
              </a:pPr>
              <a:endParaRPr lang="nl-BE" sz="950" b="0" i="0" u="none" strike="noStrike" baseline="0">
                <a:solidFill>
                  <a:srgbClr val="000000"/>
                </a:solidFill>
                <a:latin typeface="+mn-lt"/>
                <a:cs typeface="Arial"/>
              </a:endParaRPr>
            </a:p>
            <a:p>
              <a:pPr algn="l" rtl="0">
                <a:lnSpc>
                  <a:spcPts val="1000"/>
                </a:lnSpc>
                <a:defRPr sz="1000"/>
              </a:pPr>
              <a:endParaRPr lang="nl-BE" sz="950" b="0" i="0" u="none" strike="noStrike" baseline="0">
                <a:solidFill>
                  <a:srgbClr val="000000"/>
                </a:solidFill>
                <a:latin typeface="+mn-lt"/>
                <a:cs typeface="Arial"/>
              </a:endParaRPr>
            </a:p>
          </xdr:txBody>
        </xdr:sp>
        <xdr:sp macro="" textlink="">
          <xdr:nvSpPr>
            <xdr:cNvPr id="735" name="Line 23">
              <a:extLst>
                <a:ext uri="{FF2B5EF4-FFF2-40B4-BE49-F238E27FC236}">
                  <a16:creationId xmlns:a16="http://schemas.microsoft.com/office/drawing/2014/main" id="{00000000-0008-0000-0000-0000DF020000}"/>
                </a:ext>
              </a:extLst>
            </xdr:cNvPr>
            <xdr:cNvSpPr>
              <a:spLocks noChangeShapeType="1"/>
            </xdr:cNvSpPr>
          </xdr:nvSpPr>
          <xdr:spPr bwMode="auto">
            <a:xfrm flipV="1">
              <a:off x="2168635" y="24824411"/>
              <a:ext cx="434340" cy="0"/>
            </a:xfrm>
            <a:prstGeom prst="line">
              <a:avLst/>
            </a:prstGeom>
            <a:noFill/>
            <a:ln w="76200">
              <a:solidFill>
                <a:srgbClr val="B72413"/>
              </a:solidFill>
              <a:round/>
              <a:headEnd/>
              <a:tailEnd type="triangle" w="med" len="med"/>
            </a:ln>
            <a:extLst>
              <a:ext uri="{909E8E84-426E-40DD-AFC4-6F175D3DCCD1}">
                <a14:hiddenFill xmlns:a14="http://schemas.microsoft.com/office/drawing/2010/main">
                  <a:noFill/>
                </a14:hiddenFill>
              </a:ext>
            </a:extLst>
          </xdr:spPr>
        </xdr:sp>
        <xdr:sp macro="" textlink="">
          <xdr:nvSpPr>
            <xdr:cNvPr id="736" name="Line 24">
              <a:extLst>
                <a:ext uri="{FF2B5EF4-FFF2-40B4-BE49-F238E27FC236}">
                  <a16:creationId xmlns:a16="http://schemas.microsoft.com/office/drawing/2014/main" id="{00000000-0008-0000-0000-0000E0020000}"/>
                </a:ext>
              </a:extLst>
            </xdr:cNvPr>
            <xdr:cNvSpPr>
              <a:spLocks noChangeShapeType="1"/>
            </xdr:cNvSpPr>
          </xdr:nvSpPr>
          <xdr:spPr bwMode="auto">
            <a:xfrm rot="2700000" flipV="1">
              <a:off x="3946739" y="24955158"/>
              <a:ext cx="256033" cy="232758"/>
            </a:xfrm>
            <a:prstGeom prst="line">
              <a:avLst/>
            </a:prstGeom>
            <a:noFill/>
            <a:ln w="76200">
              <a:solidFill>
                <a:srgbClr val="C00000"/>
              </a:solidFill>
              <a:round/>
              <a:headEnd/>
              <a:tailEnd type="triangle" w="med" len="med"/>
            </a:ln>
            <a:extLst>
              <a:ext uri="{909E8E84-426E-40DD-AFC4-6F175D3DCCD1}">
                <a14:hiddenFill xmlns:a14="http://schemas.microsoft.com/office/drawing/2010/main">
                  <a:noFill/>
                </a14:hiddenFill>
              </a:ext>
            </a:extLst>
          </xdr:spPr>
        </xdr:sp>
        <xdr:sp macro="" textlink="">
          <xdr:nvSpPr>
            <xdr:cNvPr id="737" name="Line 25">
              <a:extLst>
                <a:ext uri="{FF2B5EF4-FFF2-40B4-BE49-F238E27FC236}">
                  <a16:creationId xmlns:a16="http://schemas.microsoft.com/office/drawing/2014/main" id="{00000000-0008-0000-0000-0000E1020000}"/>
                </a:ext>
              </a:extLst>
            </xdr:cNvPr>
            <xdr:cNvSpPr>
              <a:spLocks noChangeShapeType="1"/>
            </xdr:cNvSpPr>
          </xdr:nvSpPr>
          <xdr:spPr bwMode="auto">
            <a:xfrm rot="18900000">
              <a:off x="3912383" y="24262141"/>
              <a:ext cx="261098" cy="236455"/>
            </a:xfrm>
            <a:prstGeom prst="line">
              <a:avLst/>
            </a:prstGeom>
            <a:noFill/>
            <a:ln w="76200">
              <a:solidFill>
                <a:srgbClr val="B72413"/>
              </a:solidFill>
              <a:round/>
              <a:headEnd/>
              <a:tailEnd type="triangle" w="med" len="med"/>
            </a:ln>
            <a:extLst>
              <a:ext uri="{909E8E84-426E-40DD-AFC4-6F175D3DCCD1}">
                <a14:hiddenFill xmlns:a14="http://schemas.microsoft.com/office/drawing/2010/main">
                  <a:noFill/>
                </a14:hiddenFill>
              </a:ext>
            </a:extLst>
          </xdr:spPr>
          <xdr:txBody>
            <a:bodyPr/>
            <a:lstStyle/>
            <a:p>
              <a:endParaRPr lang="nl-BE"/>
            </a:p>
          </xdr:txBody>
        </xdr:sp>
        <xdr:sp macro="" textlink="">
          <xdr:nvSpPr>
            <xdr:cNvPr id="738" name="Rectangle 26">
              <a:extLst>
                <a:ext uri="{FF2B5EF4-FFF2-40B4-BE49-F238E27FC236}">
                  <a16:creationId xmlns:a16="http://schemas.microsoft.com/office/drawing/2014/main" id="{00000000-0008-0000-0000-0000E2020000}"/>
                </a:ext>
              </a:extLst>
            </xdr:cNvPr>
            <xdr:cNvSpPr>
              <a:spLocks noChangeArrowheads="1"/>
            </xdr:cNvSpPr>
          </xdr:nvSpPr>
          <xdr:spPr bwMode="auto">
            <a:xfrm>
              <a:off x="4278497" y="24031642"/>
              <a:ext cx="1543668" cy="545207"/>
            </a:xfrm>
            <a:prstGeom prst="rect">
              <a:avLst/>
            </a:prstGeom>
            <a:solidFill>
              <a:srgbClr val="E03C31"/>
            </a:solidFill>
            <a:ln w="25400" algn="ctr">
              <a:solidFill>
                <a:srgbClr val="B72413"/>
              </a:solidFill>
              <a:miter lim="800000"/>
              <a:headEnd/>
              <a:tailEnd/>
            </a:ln>
            <a:effectLst/>
          </xdr:spPr>
          <xdr:txBody>
            <a:bodyPr vertOverflow="clip" wrap="square" lIns="91440" tIns="108000" rIns="91440" bIns="45720" anchor="t" upright="1"/>
            <a:lstStyle/>
            <a:p>
              <a:pPr algn="l" rtl="0">
                <a:defRPr sz="1000"/>
              </a:pPr>
              <a:r>
                <a:rPr lang="nl-BE" sz="1050" b="0" i="0" u="none" strike="noStrike" baseline="0">
                  <a:solidFill>
                    <a:sysClr val="windowText" lastClr="000000"/>
                  </a:solidFill>
                  <a:latin typeface="+mn-lt"/>
                  <a:cs typeface="Arial"/>
                </a:rPr>
                <a:t>Niet doen</a:t>
              </a:r>
            </a:p>
            <a:p>
              <a:pPr algn="l" rtl="0">
                <a:defRPr sz="1000"/>
              </a:pPr>
              <a:r>
                <a:rPr lang="nl-BE" sz="1050" b="0" i="1" u="none" strike="noStrike" baseline="0">
                  <a:solidFill>
                    <a:srgbClr val="FFFFFF"/>
                  </a:solidFill>
                  <a:latin typeface="+mn-lt"/>
                  <a:cs typeface="Arial"/>
                </a:rPr>
                <a:t>Project herbekijken</a:t>
              </a:r>
              <a:r>
                <a:rPr lang="nl-BE" sz="1000" b="0" i="0" u="none" strike="noStrike" baseline="0">
                  <a:solidFill>
                    <a:srgbClr val="FFFFFF"/>
                  </a:solidFill>
                  <a:latin typeface="+mn-lt"/>
                  <a:cs typeface="Arial"/>
                </a:rPr>
                <a:t>.</a:t>
              </a:r>
            </a:p>
            <a:p>
              <a:pPr algn="l" rtl="0">
                <a:defRPr sz="1000"/>
              </a:pPr>
              <a:endParaRPr lang="nl-BE" sz="1200" b="0" i="0" u="none" strike="noStrike" baseline="0">
                <a:solidFill>
                  <a:srgbClr val="FFFFFF"/>
                </a:solidFill>
                <a:latin typeface="+mn-lt"/>
                <a:cs typeface="Arial"/>
              </a:endParaRPr>
            </a:p>
            <a:p>
              <a:pPr algn="l" rtl="0">
                <a:defRPr sz="1000"/>
              </a:pPr>
              <a:endParaRPr lang="nl-BE" sz="1200" b="0" i="0" u="none" strike="noStrike" baseline="0">
                <a:solidFill>
                  <a:srgbClr val="FFFFFF"/>
                </a:solidFill>
                <a:latin typeface="+mn-lt"/>
                <a:cs typeface="Arial"/>
              </a:endParaRPr>
            </a:p>
          </xdr:txBody>
        </xdr:sp>
        <xdr:sp macro="" textlink="">
          <xdr:nvSpPr>
            <xdr:cNvPr id="739" name="Rectangle 27">
              <a:extLst>
                <a:ext uri="{FF2B5EF4-FFF2-40B4-BE49-F238E27FC236}">
                  <a16:creationId xmlns:a16="http://schemas.microsoft.com/office/drawing/2014/main" id="{00000000-0008-0000-0000-0000E3020000}"/>
                </a:ext>
              </a:extLst>
            </xdr:cNvPr>
            <xdr:cNvSpPr>
              <a:spLocks noChangeArrowheads="1"/>
            </xdr:cNvSpPr>
          </xdr:nvSpPr>
          <xdr:spPr bwMode="auto">
            <a:xfrm>
              <a:off x="4288011" y="24752390"/>
              <a:ext cx="1543668" cy="632829"/>
            </a:xfrm>
            <a:prstGeom prst="rect">
              <a:avLst/>
            </a:prstGeom>
            <a:solidFill>
              <a:srgbClr val="E03C31"/>
            </a:solidFill>
            <a:ln w="25400" algn="ctr">
              <a:solidFill>
                <a:srgbClr val="B72413"/>
              </a:solidFill>
              <a:miter lim="800000"/>
              <a:headEnd/>
              <a:tailEnd/>
            </a:ln>
            <a:effectLst/>
          </xdr:spPr>
          <xdr:txBody>
            <a:bodyPr vertOverflow="clip" wrap="square" lIns="91440" tIns="45720" rIns="91440" bIns="45720" anchor="t" upright="1"/>
            <a:lstStyle/>
            <a:p>
              <a:pPr algn="l" rtl="0">
                <a:defRPr sz="1000"/>
              </a:pPr>
              <a:r>
                <a:rPr lang="nl-BE" sz="1050" b="0" i="0" u="none" strike="noStrike" baseline="0">
                  <a:solidFill>
                    <a:sysClr val="windowText" lastClr="000000"/>
                  </a:solidFill>
                  <a:latin typeface="+mn-lt"/>
                  <a:cs typeface="Arial"/>
                </a:rPr>
                <a:t>Doen</a:t>
              </a:r>
            </a:p>
            <a:p>
              <a:pPr algn="l" rtl="0">
                <a:defRPr sz="1000"/>
              </a:pPr>
              <a:r>
                <a:rPr lang="nl-BE" sz="1050" b="0" i="1" u="none" strike="noStrike" baseline="0">
                  <a:solidFill>
                    <a:srgbClr val="FFFFFF"/>
                  </a:solidFill>
                  <a:latin typeface="+mn-lt"/>
                  <a:cs typeface="Arial"/>
                </a:rPr>
                <a:t>Definitief onderne-mingsplan uitwerken</a:t>
              </a:r>
              <a:r>
                <a:rPr lang="nl-BE" sz="1000" b="0" i="1" u="none" strike="noStrike" baseline="0">
                  <a:solidFill>
                    <a:srgbClr val="FFFFFF"/>
                  </a:solidFill>
                  <a:latin typeface="+mn-lt"/>
                  <a:cs typeface="Arial"/>
                </a:rPr>
                <a:t>.</a:t>
              </a:r>
            </a:p>
            <a:p>
              <a:pPr algn="l" rtl="0">
                <a:defRPr sz="1000"/>
              </a:pPr>
              <a:endParaRPr lang="nl-BE" sz="1200" b="0" i="0" u="none" strike="noStrike" baseline="0">
                <a:solidFill>
                  <a:srgbClr val="FFFFFF"/>
                </a:solidFill>
                <a:latin typeface="+mn-lt"/>
                <a:cs typeface="Arial"/>
              </a:endParaRPr>
            </a:p>
            <a:p>
              <a:pPr algn="l" rtl="0">
                <a:defRPr sz="1000"/>
              </a:pPr>
              <a:endParaRPr lang="nl-BE" sz="1200" b="0" i="0" u="none" strike="noStrike" baseline="0">
                <a:solidFill>
                  <a:srgbClr val="FFFFFF"/>
                </a:solidFill>
                <a:latin typeface="+mn-lt"/>
                <a:cs typeface="Arial"/>
              </a:endParaRPr>
            </a:p>
          </xdr:txBody>
        </xdr:sp>
        <xdr:sp macro="" textlink="">
          <xdr:nvSpPr>
            <xdr:cNvPr id="740" name="Rectangle 8">
              <a:extLst>
                <a:ext uri="{FF2B5EF4-FFF2-40B4-BE49-F238E27FC236}">
                  <a16:creationId xmlns:a16="http://schemas.microsoft.com/office/drawing/2014/main" id="{00000000-0008-0000-0000-0000E4020000}"/>
                </a:ext>
              </a:extLst>
            </xdr:cNvPr>
            <xdr:cNvSpPr>
              <a:spLocks noChangeArrowheads="1"/>
            </xdr:cNvSpPr>
          </xdr:nvSpPr>
          <xdr:spPr bwMode="auto">
            <a:xfrm>
              <a:off x="0" y="19612384"/>
              <a:ext cx="6088912" cy="4120649"/>
            </a:xfrm>
            <a:prstGeom prst="rect">
              <a:avLst/>
            </a:prstGeom>
            <a:solidFill>
              <a:schemeClr val="accent2">
                <a:lumMod val="20000"/>
                <a:lumOff val="80000"/>
              </a:schemeClr>
            </a:solidFill>
            <a:ln w="15875" cap="rnd" algn="ctr">
              <a:solidFill>
                <a:srgbClr val="C00000"/>
              </a:solidFill>
              <a:prstDash val="sysDot"/>
              <a:miter lim="800000"/>
              <a:headEnd/>
              <a:tailEnd/>
            </a:ln>
            <a:effectLst/>
          </xdr:spPr>
          <xdr:txBody>
            <a:bodyPr vertOverflow="clip" wrap="square" lIns="91440" tIns="45720" rIns="91440" bIns="45720" anchor="t" upright="1"/>
            <a:lstStyle/>
            <a:p>
              <a:pPr algn="l" rtl="0">
                <a:lnSpc>
                  <a:spcPts val="1200"/>
                </a:lnSpc>
                <a:defRPr sz="1000"/>
              </a:pPr>
              <a:endParaRPr lang="nl-BE" sz="1200" b="0" i="0" u="none" strike="noStrike" baseline="0">
                <a:solidFill>
                  <a:srgbClr val="000000"/>
                </a:solidFill>
                <a:latin typeface="+mn-lt"/>
                <a:cs typeface="Times New Roman"/>
              </a:endParaRPr>
            </a:p>
            <a:p>
              <a:pPr algn="l" rtl="0">
                <a:lnSpc>
                  <a:spcPts val="1200"/>
                </a:lnSpc>
                <a:defRPr sz="1000"/>
              </a:pPr>
              <a:endParaRPr lang="nl-BE" sz="1200" b="0" i="0" u="none" strike="noStrike" baseline="0">
                <a:solidFill>
                  <a:srgbClr val="000000"/>
                </a:solidFill>
                <a:latin typeface="+mn-lt"/>
                <a:cs typeface="Times New Roman"/>
              </a:endParaRPr>
            </a:p>
          </xdr:txBody>
        </xdr:sp>
        <xdr:sp macro="" textlink="">
          <xdr:nvSpPr>
            <xdr:cNvPr id="741" name="Line 9">
              <a:extLst>
                <a:ext uri="{FF2B5EF4-FFF2-40B4-BE49-F238E27FC236}">
                  <a16:creationId xmlns:a16="http://schemas.microsoft.com/office/drawing/2014/main" id="{00000000-0008-0000-0000-0000E5020000}"/>
                </a:ext>
              </a:extLst>
            </xdr:cNvPr>
            <xdr:cNvSpPr>
              <a:spLocks noChangeShapeType="1"/>
            </xdr:cNvSpPr>
          </xdr:nvSpPr>
          <xdr:spPr bwMode="auto">
            <a:xfrm>
              <a:off x="4165738" y="18522971"/>
              <a:ext cx="1986915" cy="0"/>
            </a:xfrm>
            <a:prstGeom prst="line">
              <a:avLst/>
            </a:prstGeom>
            <a:noFill/>
            <a:ln w="76200">
              <a:solidFill>
                <a:srgbClr val="B72413"/>
              </a:solidFill>
              <a:round/>
              <a:headEnd type="triangle" w="med" len="med"/>
              <a:tailEnd/>
            </a:ln>
            <a:extLst>
              <a:ext uri="{909E8E84-426E-40DD-AFC4-6F175D3DCCD1}">
                <a14:hiddenFill xmlns:a14="http://schemas.microsoft.com/office/drawing/2010/main">
                  <a:noFill/>
                </a14:hiddenFill>
              </a:ext>
            </a:extLst>
          </xdr:spPr>
          <xdr:txBody>
            <a:bodyPr/>
            <a:lstStyle/>
            <a:p>
              <a:endParaRPr lang="nl-BE">
                <a:latin typeface="+mn-lt"/>
              </a:endParaRPr>
            </a:p>
          </xdr:txBody>
        </xdr:sp>
        <xdr:sp macro="" textlink="">
          <xdr:nvSpPr>
            <xdr:cNvPr id="742" name="Rectangle 10">
              <a:extLst>
                <a:ext uri="{FF2B5EF4-FFF2-40B4-BE49-F238E27FC236}">
                  <a16:creationId xmlns:a16="http://schemas.microsoft.com/office/drawing/2014/main" id="{00000000-0008-0000-0000-0000E6020000}"/>
                </a:ext>
              </a:extLst>
            </xdr:cNvPr>
            <xdr:cNvSpPr>
              <a:spLocks noChangeArrowheads="1"/>
            </xdr:cNvSpPr>
          </xdr:nvSpPr>
          <xdr:spPr bwMode="auto">
            <a:xfrm>
              <a:off x="1915292" y="18414875"/>
              <a:ext cx="2229743" cy="778867"/>
            </a:xfrm>
            <a:prstGeom prst="rect">
              <a:avLst/>
            </a:prstGeom>
            <a:solidFill>
              <a:srgbClr val="E03C31"/>
            </a:solidFill>
            <a:ln w="12700" cap="rnd" algn="ctr">
              <a:solidFill>
                <a:srgbClr val="C00000"/>
              </a:solidFill>
              <a:prstDash val="sysDot"/>
              <a:miter lim="800000"/>
              <a:headEnd/>
              <a:tailEnd/>
            </a:ln>
            <a:effectLst/>
          </xdr:spPr>
          <xdr:txBody>
            <a:bodyPr vertOverflow="clip" wrap="square" lIns="91440" tIns="45720" rIns="91440" bIns="45720" anchor="t" upright="1"/>
            <a:lstStyle/>
            <a:p>
              <a:pPr algn="l" rtl="0">
                <a:defRPr sz="1000"/>
              </a:pPr>
              <a:r>
                <a:rPr lang="nl-BE" sz="1400" b="0" i="0" u="none" strike="noStrike" baseline="0">
                  <a:solidFill>
                    <a:srgbClr val="FFFFFF"/>
                  </a:solidFill>
                  <a:latin typeface="+mn-lt"/>
                  <a:cs typeface="Arial"/>
                </a:rPr>
                <a:t>1. Projectvoorstelling</a:t>
              </a:r>
            </a:p>
            <a:p>
              <a:pPr algn="l" rtl="0">
                <a:defRPr sz="1000"/>
              </a:pPr>
              <a:endParaRPr lang="nl-BE" sz="1000" b="0" i="1" u="none" strike="noStrike" baseline="0">
                <a:solidFill>
                  <a:srgbClr val="000000"/>
                </a:solidFill>
                <a:latin typeface="+mn-lt"/>
                <a:cs typeface="Arial"/>
              </a:endParaRPr>
            </a:p>
            <a:p>
              <a:pPr algn="l" rtl="0">
                <a:defRPr sz="1000"/>
              </a:pPr>
              <a:r>
                <a:rPr lang="nl-BE" sz="1000" b="0" i="0" u="none" strike="noStrike" baseline="0">
                  <a:solidFill>
                    <a:srgbClr val="000000"/>
                  </a:solidFill>
                  <a:latin typeface="+mn-lt"/>
                  <a:cs typeface="Arial"/>
                </a:rPr>
                <a:t>Wat is uw idee?</a:t>
              </a:r>
            </a:p>
            <a:p>
              <a:pPr algn="l" rtl="0">
                <a:defRPr sz="1000"/>
              </a:pPr>
              <a:r>
                <a:rPr lang="nl-BE" sz="1000" b="0" i="1" u="none" strike="noStrike" baseline="0">
                  <a:solidFill>
                    <a:srgbClr val="000000"/>
                  </a:solidFill>
                  <a:latin typeface="+mn-lt"/>
                  <a:cs typeface="Arial"/>
                </a:rPr>
                <a:t>Beschrijf uw plannen.</a:t>
              </a:r>
              <a:endParaRPr lang="nl-BE" sz="1050" b="0" i="1" u="none" strike="noStrike" baseline="0">
                <a:solidFill>
                  <a:srgbClr val="000000"/>
                </a:solidFill>
                <a:latin typeface="+mn-lt"/>
                <a:cs typeface="Arial"/>
              </a:endParaRPr>
            </a:p>
            <a:p>
              <a:pPr algn="l" rtl="0">
                <a:defRPr sz="1000"/>
              </a:pPr>
              <a:endParaRPr lang="nl-BE" sz="1000" b="0" i="1" u="none" strike="noStrike" baseline="0">
                <a:solidFill>
                  <a:srgbClr val="000000"/>
                </a:solidFill>
                <a:latin typeface="+mn-lt"/>
                <a:cs typeface="Arial"/>
              </a:endParaRPr>
            </a:p>
          </xdr:txBody>
        </xdr:sp>
        <xdr:sp macro="" textlink="">
          <xdr:nvSpPr>
            <xdr:cNvPr id="743" name="Rectangle 11">
              <a:extLst>
                <a:ext uri="{FF2B5EF4-FFF2-40B4-BE49-F238E27FC236}">
                  <a16:creationId xmlns:a16="http://schemas.microsoft.com/office/drawing/2014/main" id="{00000000-0008-0000-0000-0000E7020000}"/>
                </a:ext>
              </a:extLst>
            </xdr:cNvPr>
            <xdr:cNvSpPr>
              <a:spLocks noChangeArrowheads="1"/>
            </xdr:cNvSpPr>
          </xdr:nvSpPr>
          <xdr:spPr bwMode="auto">
            <a:xfrm>
              <a:off x="1762831" y="19709741"/>
              <a:ext cx="2544193" cy="652301"/>
            </a:xfrm>
            <a:prstGeom prst="rect">
              <a:avLst/>
            </a:prstGeom>
            <a:solidFill>
              <a:srgbClr val="E03C31"/>
            </a:solidFill>
            <a:ln w="12700" cap="rnd" algn="ctr">
              <a:solidFill>
                <a:srgbClr val="C00000"/>
              </a:solidFill>
              <a:prstDash val="sysDot"/>
              <a:miter lim="800000"/>
              <a:headEnd/>
              <a:tailEnd/>
            </a:ln>
            <a:effectLst/>
          </xdr:spPr>
          <xdr:txBody>
            <a:bodyPr vertOverflow="clip" wrap="square" lIns="91440" tIns="45720" rIns="91440" bIns="45720" anchor="t" upright="1"/>
            <a:lstStyle/>
            <a:p>
              <a:pPr algn="l" rtl="0">
                <a:defRPr sz="1000"/>
              </a:pPr>
              <a:r>
                <a:rPr lang="nl-BE" sz="1400" b="0" i="0" u="none" strike="noStrike" baseline="0">
                  <a:solidFill>
                    <a:srgbClr val="FFFFFF"/>
                  </a:solidFill>
                  <a:latin typeface="+mn-lt"/>
                  <a:cs typeface="Arial"/>
                </a:rPr>
                <a:t>2. Omgevingsanalyse</a:t>
              </a:r>
            </a:p>
            <a:p>
              <a:pPr algn="l" rtl="0">
                <a:defRPr sz="1000"/>
              </a:pPr>
              <a:endParaRPr lang="nl-BE" sz="400" b="0" i="1" u="none" strike="noStrike" baseline="0">
                <a:solidFill>
                  <a:srgbClr val="000000"/>
                </a:solidFill>
                <a:latin typeface="+mn-lt"/>
                <a:cs typeface="Arial"/>
              </a:endParaRPr>
            </a:p>
            <a:p>
              <a:pPr algn="l" rtl="0">
                <a:defRPr sz="1000"/>
              </a:pPr>
              <a:r>
                <a:rPr lang="nl-BE" sz="1000" b="0" i="1" u="none" strike="noStrike" baseline="0">
                  <a:solidFill>
                    <a:srgbClr val="000000"/>
                  </a:solidFill>
                  <a:latin typeface="+mn-lt"/>
                  <a:cs typeface="Arial"/>
                </a:rPr>
                <a:t>Hoe zien uw markt en uw omgeving eruit?</a:t>
              </a:r>
            </a:p>
            <a:p>
              <a:pPr algn="l" rtl="0">
                <a:defRPr sz="1000"/>
              </a:pPr>
              <a:r>
                <a:rPr lang="nl-BE" sz="1000" b="0" i="1" u="none" strike="noStrike" baseline="0">
                  <a:solidFill>
                    <a:srgbClr val="000000"/>
                  </a:solidFill>
                  <a:latin typeface="+mn-lt"/>
                  <a:cs typeface="Arial"/>
                </a:rPr>
                <a:t>Wie zijn de andere marktspelers?</a:t>
              </a:r>
              <a:endParaRPr lang="nl-BE" sz="1000" b="0" i="0" u="none" strike="noStrike" baseline="0">
                <a:solidFill>
                  <a:srgbClr val="000000"/>
                </a:solidFill>
                <a:latin typeface="+mn-lt"/>
                <a:cs typeface="Arial"/>
              </a:endParaRPr>
            </a:p>
            <a:p>
              <a:pPr algn="l" rtl="0">
                <a:defRPr sz="1000"/>
              </a:pPr>
              <a:endParaRPr lang="nl-BE" sz="950" b="0" i="0" u="none" strike="noStrike" baseline="0">
                <a:solidFill>
                  <a:srgbClr val="000000"/>
                </a:solidFill>
                <a:latin typeface="+mn-lt"/>
                <a:cs typeface="Arial"/>
              </a:endParaRPr>
            </a:p>
          </xdr:txBody>
        </xdr:sp>
        <xdr:sp macro="" textlink="">
          <xdr:nvSpPr>
            <xdr:cNvPr id="744" name="Rectangle 12">
              <a:extLst>
                <a:ext uri="{FF2B5EF4-FFF2-40B4-BE49-F238E27FC236}">
                  <a16:creationId xmlns:a16="http://schemas.microsoft.com/office/drawing/2014/main" id="{00000000-0008-0000-0000-0000E8020000}"/>
                </a:ext>
              </a:extLst>
            </xdr:cNvPr>
            <xdr:cNvSpPr>
              <a:spLocks noChangeArrowheads="1"/>
            </xdr:cNvSpPr>
          </xdr:nvSpPr>
          <xdr:spPr bwMode="auto">
            <a:xfrm>
              <a:off x="190576" y="20488608"/>
              <a:ext cx="2572780" cy="671773"/>
            </a:xfrm>
            <a:prstGeom prst="rect">
              <a:avLst/>
            </a:prstGeom>
            <a:solidFill>
              <a:srgbClr val="E03C31"/>
            </a:solidFill>
            <a:ln w="12700" cap="rnd" algn="ctr">
              <a:solidFill>
                <a:srgbClr val="C00000"/>
              </a:solidFill>
              <a:prstDash val="sysDot"/>
              <a:miter lim="800000"/>
              <a:headEnd/>
              <a:tailEnd/>
            </a:ln>
            <a:effectLst/>
          </xdr:spPr>
          <xdr:txBody>
            <a:bodyPr vertOverflow="clip" wrap="square" lIns="91440" tIns="45720" rIns="91440" bIns="45720" anchor="t" upright="1"/>
            <a:lstStyle/>
            <a:p>
              <a:pPr algn="l" rtl="0">
                <a:lnSpc>
                  <a:spcPts val="1300"/>
                </a:lnSpc>
                <a:defRPr sz="1000"/>
              </a:pPr>
              <a:r>
                <a:rPr lang="nl-BE" sz="1400" b="0" i="0" u="none" strike="noStrike" baseline="0">
                  <a:solidFill>
                    <a:srgbClr val="FFFFFF"/>
                  </a:solidFill>
                  <a:latin typeface="+mn-lt"/>
                  <a:cs typeface="Arial"/>
                </a:rPr>
                <a:t>3. Commercieel plan</a:t>
              </a:r>
            </a:p>
            <a:p>
              <a:pPr algn="l" rtl="0">
                <a:lnSpc>
                  <a:spcPts val="400"/>
                </a:lnSpc>
                <a:defRPr sz="1000"/>
              </a:pPr>
              <a:endParaRPr lang="nl-BE" sz="500" b="0" i="1" u="none" strike="noStrike" baseline="0">
                <a:solidFill>
                  <a:srgbClr val="000000"/>
                </a:solidFill>
                <a:latin typeface="+mn-lt"/>
                <a:cs typeface="Arial"/>
              </a:endParaRPr>
            </a:p>
            <a:p>
              <a:pPr algn="l" rtl="0">
                <a:defRPr sz="1000"/>
              </a:pPr>
              <a:r>
                <a:rPr lang="nl-BE" sz="1000" b="0" i="1" u="none" strike="noStrike" baseline="0">
                  <a:solidFill>
                    <a:srgbClr val="000000"/>
                  </a:solidFill>
                  <a:latin typeface="+mn-lt"/>
                  <a:cs typeface="Arial"/>
                </a:rPr>
                <a:t>Hoe commercialiseert u uw idee?</a:t>
              </a:r>
            </a:p>
          </xdr:txBody>
        </xdr:sp>
        <xdr:sp macro="" textlink="">
          <xdr:nvSpPr>
            <xdr:cNvPr id="745" name="Line 13">
              <a:extLst>
                <a:ext uri="{FF2B5EF4-FFF2-40B4-BE49-F238E27FC236}">
                  <a16:creationId xmlns:a16="http://schemas.microsoft.com/office/drawing/2014/main" id="{00000000-0008-0000-0000-0000E9020000}"/>
                </a:ext>
              </a:extLst>
            </xdr:cNvPr>
            <xdr:cNvSpPr>
              <a:spLocks noChangeShapeType="1"/>
            </xdr:cNvSpPr>
          </xdr:nvSpPr>
          <xdr:spPr bwMode="auto">
            <a:xfrm>
              <a:off x="3043693" y="19184391"/>
              <a:ext cx="0" cy="415124"/>
            </a:xfrm>
            <a:prstGeom prst="line">
              <a:avLst/>
            </a:prstGeom>
            <a:noFill/>
            <a:ln w="76200">
              <a:solidFill>
                <a:srgbClr val="B72413"/>
              </a:solidFill>
              <a:round/>
              <a:headEnd/>
              <a:tailEnd type="triangle" w="med" len="med"/>
            </a:ln>
            <a:extLst>
              <a:ext uri="{909E8E84-426E-40DD-AFC4-6F175D3DCCD1}">
                <a14:hiddenFill xmlns:a14="http://schemas.microsoft.com/office/drawing/2010/main">
                  <a:noFill/>
                </a14:hiddenFill>
              </a:ext>
            </a:extLst>
          </xdr:spPr>
        </xdr:sp>
        <xdr:sp macro="" textlink="">
          <xdr:nvSpPr>
            <xdr:cNvPr id="746" name="Rectangle 19">
              <a:extLst>
                <a:ext uri="{FF2B5EF4-FFF2-40B4-BE49-F238E27FC236}">
                  <a16:creationId xmlns:a16="http://schemas.microsoft.com/office/drawing/2014/main" id="{00000000-0008-0000-0000-0000EA020000}"/>
                </a:ext>
              </a:extLst>
            </xdr:cNvPr>
            <xdr:cNvSpPr>
              <a:spLocks noChangeArrowheads="1"/>
            </xdr:cNvSpPr>
          </xdr:nvSpPr>
          <xdr:spPr bwMode="auto">
            <a:xfrm>
              <a:off x="3306499" y="20488608"/>
              <a:ext cx="2582309" cy="671773"/>
            </a:xfrm>
            <a:prstGeom prst="rect">
              <a:avLst/>
            </a:prstGeom>
            <a:solidFill>
              <a:srgbClr val="E03C31"/>
            </a:solidFill>
            <a:ln w="12700" cap="rnd" algn="ctr">
              <a:solidFill>
                <a:srgbClr val="C00000"/>
              </a:solidFill>
              <a:prstDash val="sysDot"/>
              <a:miter lim="800000"/>
              <a:headEnd/>
              <a:tailEnd/>
            </a:ln>
            <a:effectLst/>
          </xdr:spPr>
          <xdr:txBody>
            <a:bodyPr vertOverflow="clip" wrap="square" lIns="91440" tIns="45720" rIns="91440" bIns="45720" anchor="t" upright="1"/>
            <a:lstStyle/>
            <a:p>
              <a:pPr algn="l" rtl="0">
                <a:defRPr sz="1000"/>
              </a:pPr>
              <a:r>
                <a:rPr lang="nl-BE" sz="1400" b="0" i="0" u="none" strike="noStrike" baseline="0">
                  <a:solidFill>
                    <a:srgbClr val="FFFFFF"/>
                  </a:solidFill>
                  <a:latin typeface="+mn-lt"/>
                  <a:cs typeface="Arial"/>
                </a:rPr>
                <a:t>4. Organisatieplan</a:t>
              </a:r>
            </a:p>
            <a:p>
              <a:pPr algn="l" rtl="0">
                <a:defRPr sz="1000"/>
              </a:pPr>
              <a:endParaRPr lang="nl-BE" sz="400" b="0" i="1" u="none" strike="noStrike" baseline="0">
                <a:solidFill>
                  <a:srgbClr val="000000"/>
                </a:solidFill>
                <a:latin typeface="+mn-lt"/>
                <a:cs typeface="Arial"/>
              </a:endParaRPr>
            </a:p>
            <a:p>
              <a:pPr algn="l" rtl="0">
                <a:defRPr sz="1000"/>
              </a:pPr>
              <a:r>
                <a:rPr lang="nl-BE" sz="1000" b="0" i="1" u="none" strike="noStrike" baseline="0">
                  <a:solidFill>
                    <a:srgbClr val="000000"/>
                  </a:solidFill>
                  <a:latin typeface="+mn-lt"/>
                  <a:cs typeface="Arial"/>
                </a:rPr>
                <a:t>Hoe zal u uw opvanginitiatief concreet organiseren?</a:t>
              </a:r>
              <a:endParaRPr lang="nl-BE" sz="1400" b="0" i="0" u="none" strike="noStrike" baseline="0">
                <a:solidFill>
                  <a:srgbClr val="000000"/>
                </a:solidFill>
                <a:latin typeface="+mn-lt"/>
                <a:cs typeface="Arial"/>
              </a:endParaRPr>
            </a:p>
            <a:p>
              <a:pPr algn="l" rtl="0">
                <a:defRPr sz="1000"/>
              </a:pPr>
              <a:endParaRPr lang="nl-BE" sz="1200" b="0" i="0" u="none" strike="noStrike" baseline="0">
                <a:solidFill>
                  <a:srgbClr val="000000"/>
                </a:solidFill>
                <a:latin typeface="+mn-lt"/>
                <a:cs typeface="Arial"/>
              </a:endParaRPr>
            </a:p>
          </xdr:txBody>
        </xdr:sp>
        <xdr:sp macro="" textlink="">
          <xdr:nvSpPr>
            <xdr:cNvPr id="747" name="Rectangle 20">
              <a:extLst>
                <a:ext uri="{FF2B5EF4-FFF2-40B4-BE49-F238E27FC236}">
                  <a16:creationId xmlns:a16="http://schemas.microsoft.com/office/drawing/2014/main" id="{00000000-0008-0000-0000-0000EB020000}"/>
                </a:ext>
              </a:extLst>
            </xdr:cNvPr>
            <xdr:cNvSpPr>
              <a:spLocks noChangeArrowheads="1"/>
            </xdr:cNvSpPr>
          </xdr:nvSpPr>
          <xdr:spPr bwMode="auto">
            <a:xfrm>
              <a:off x="1267332" y="21277211"/>
              <a:ext cx="3535190" cy="2322450"/>
            </a:xfrm>
            <a:prstGeom prst="rect">
              <a:avLst/>
            </a:prstGeom>
            <a:solidFill>
              <a:srgbClr val="E03C31"/>
            </a:solidFill>
            <a:ln w="12700" cap="rnd" algn="ctr">
              <a:solidFill>
                <a:srgbClr val="C00000"/>
              </a:solidFill>
              <a:prstDash val="sysDot"/>
              <a:miter lim="800000"/>
              <a:headEnd/>
              <a:tailEnd/>
            </a:ln>
            <a:effectLst/>
          </xdr:spPr>
          <xdr:txBody>
            <a:bodyPr vertOverflow="clip" wrap="square" lIns="91440" tIns="45720" rIns="91440" bIns="45720" anchor="t" upright="1"/>
            <a:lstStyle/>
            <a:p>
              <a:pPr algn="l" rtl="0">
                <a:lnSpc>
                  <a:spcPts val="1300"/>
                </a:lnSpc>
                <a:defRPr sz="1000"/>
              </a:pPr>
              <a:r>
                <a:rPr lang="nl-BE" sz="1400" b="0" i="0" u="none" strike="noStrike" baseline="0">
                  <a:solidFill>
                    <a:srgbClr val="FFFFFF"/>
                  </a:solidFill>
                  <a:latin typeface="+mn-lt"/>
                  <a:cs typeface="Arial"/>
                </a:rPr>
                <a:t>5. Financieel luik</a:t>
              </a:r>
            </a:p>
            <a:p>
              <a:pPr algn="l" rtl="0">
                <a:lnSpc>
                  <a:spcPts val="1000"/>
                </a:lnSpc>
                <a:defRPr sz="1000"/>
              </a:pPr>
              <a:endParaRPr lang="nl-BE" sz="1000" b="0" i="0" u="none" strike="noStrike" baseline="0">
                <a:solidFill>
                  <a:srgbClr val="000000"/>
                </a:solidFill>
                <a:latin typeface="+mn-lt"/>
                <a:cs typeface="Arial"/>
              </a:endParaRPr>
            </a:p>
            <a:p>
              <a:pPr algn="l" rtl="0">
                <a:lnSpc>
                  <a:spcPts val="1000"/>
                </a:lnSpc>
                <a:defRPr sz="1000"/>
              </a:pPr>
              <a:r>
                <a:rPr lang="nl-BE" sz="1000" b="0" i="0" u="none" strike="noStrike" baseline="0">
                  <a:solidFill>
                    <a:srgbClr val="000000"/>
                  </a:solidFill>
                  <a:latin typeface="+mn-lt"/>
                  <a:cs typeface="Arial"/>
                </a:rPr>
                <a:t>Alle voorgaande keuzes zullen bepalend zijn voor de invulling van uw financieel luik.</a:t>
              </a:r>
            </a:p>
            <a:p>
              <a:pPr algn="l" rtl="0">
                <a:lnSpc>
                  <a:spcPts val="1000"/>
                </a:lnSpc>
                <a:defRPr sz="1000"/>
              </a:pPr>
              <a:r>
                <a:rPr lang="nl-BE" sz="1000" b="0" i="0" u="none" strike="noStrike" baseline="0">
                  <a:solidFill>
                    <a:srgbClr val="000000"/>
                  </a:solidFill>
                  <a:latin typeface="+mn-lt"/>
                  <a:cs typeface="Arial"/>
                </a:rPr>
                <a:t>Het financieel luik wordt opgesplitst in 5 onderdelen.</a:t>
              </a:r>
            </a:p>
            <a:p>
              <a:pPr algn="l" rtl="0">
                <a:lnSpc>
                  <a:spcPts val="400"/>
                </a:lnSpc>
                <a:defRPr sz="1000"/>
              </a:pPr>
              <a:endParaRPr lang="nl-BE" sz="500" b="0" i="0" u="none" strike="noStrike" baseline="0">
                <a:solidFill>
                  <a:srgbClr val="000000"/>
                </a:solidFill>
                <a:latin typeface="+mn-lt"/>
                <a:cs typeface="Arial"/>
              </a:endParaRPr>
            </a:p>
            <a:p>
              <a:pPr algn="l" rtl="0">
                <a:lnSpc>
                  <a:spcPts val="1000"/>
                </a:lnSpc>
                <a:defRPr sz="1000"/>
              </a:pPr>
              <a:r>
                <a:rPr lang="nl-BE" sz="1000" b="0" i="1" u="none" strike="noStrike" baseline="0">
                  <a:solidFill>
                    <a:schemeClr val="bg1"/>
                  </a:solidFill>
                  <a:latin typeface="+mn-lt"/>
                  <a:cs typeface="Arial"/>
                </a:rPr>
                <a:t>Investeringen</a:t>
              </a:r>
            </a:p>
            <a:p>
              <a:pPr algn="l" rtl="0">
                <a:lnSpc>
                  <a:spcPts val="1000"/>
                </a:lnSpc>
                <a:defRPr sz="1000"/>
              </a:pPr>
              <a:r>
                <a:rPr lang="nl-BE" sz="1000" b="0" i="0" u="none" strike="noStrike" baseline="0">
                  <a:solidFill>
                    <a:srgbClr val="000000"/>
                  </a:solidFill>
                  <a:latin typeface="+mn-lt"/>
                  <a:cs typeface="Arial"/>
                </a:rPr>
                <a:t>Wat zijn de geplande investeringen?</a:t>
              </a:r>
              <a:endParaRPr lang="nl-BE" sz="300" b="0" i="0" u="none" strike="noStrike" baseline="0">
                <a:solidFill>
                  <a:srgbClr val="000000"/>
                </a:solidFill>
                <a:latin typeface="+mn-lt"/>
                <a:cs typeface="Arial"/>
              </a:endParaRPr>
            </a:p>
            <a:p>
              <a:pPr algn="l" rtl="0">
                <a:lnSpc>
                  <a:spcPts val="400"/>
                </a:lnSpc>
                <a:defRPr sz="1000"/>
              </a:pPr>
              <a:endParaRPr lang="nl-BE" sz="500" b="0" i="0" u="none" strike="noStrike" baseline="0">
                <a:solidFill>
                  <a:srgbClr val="000000"/>
                </a:solidFill>
                <a:latin typeface="+mn-lt"/>
                <a:cs typeface="Arial"/>
              </a:endParaRPr>
            </a:p>
            <a:p>
              <a:pPr algn="l" rtl="0">
                <a:lnSpc>
                  <a:spcPts val="1000"/>
                </a:lnSpc>
                <a:defRPr sz="1000"/>
              </a:pPr>
              <a:r>
                <a:rPr lang="nl-BE" sz="1000" b="0" i="1" u="none" strike="noStrike" baseline="0">
                  <a:solidFill>
                    <a:schemeClr val="bg1"/>
                  </a:solidFill>
                  <a:latin typeface="+mn-lt"/>
                  <a:cs typeface="Arial"/>
                </a:rPr>
                <a:t>Financiering</a:t>
              </a:r>
            </a:p>
            <a:p>
              <a:pPr algn="l" rtl="0">
                <a:spcAft>
                  <a:spcPts val="600"/>
                </a:spcAft>
                <a:defRPr sz="1000"/>
              </a:pPr>
              <a:r>
                <a:rPr lang="nl-BE" sz="1000" b="0" i="0" u="none" strike="noStrike" baseline="0">
                  <a:solidFill>
                    <a:srgbClr val="000000"/>
                  </a:solidFill>
                  <a:latin typeface="+mn-lt"/>
                  <a:cs typeface="Arial"/>
                </a:rPr>
                <a:t>Waarmee worden de investeringen gefinancierd?</a:t>
              </a:r>
              <a:r>
                <a:rPr lang="nl-BE" sz="300" b="0" i="0" u="none" strike="noStrike" baseline="0">
                  <a:solidFill>
                    <a:srgbClr val="000000"/>
                  </a:solidFill>
                  <a:latin typeface="+mn-lt"/>
                  <a:cs typeface="Arial"/>
                </a:rPr>
                <a:t> </a:t>
              </a:r>
              <a:br>
                <a:rPr lang="nl-BE" sz="300" b="0" i="0" u="none" strike="noStrike" baseline="0">
                  <a:solidFill>
                    <a:srgbClr val="000000"/>
                  </a:solidFill>
                  <a:latin typeface="+mn-lt"/>
                  <a:cs typeface="Arial"/>
                </a:rPr>
              </a:br>
              <a:br>
                <a:rPr lang="nl-BE" sz="500" b="0" i="0" u="none" strike="noStrike" baseline="0">
                  <a:solidFill>
                    <a:srgbClr val="000000"/>
                  </a:solidFill>
                  <a:latin typeface="+mn-lt"/>
                  <a:cs typeface="Arial"/>
                </a:rPr>
              </a:br>
              <a:r>
                <a:rPr lang="nl-BE" sz="1000" b="0" i="1" u="none" strike="noStrike" baseline="0">
                  <a:solidFill>
                    <a:schemeClr val="bg1"/>
                  </a:solidFill>
                  <a:latin typeface="+mn-lt"/>
                  <a:cs typeface="Arial"/>
                </a:rPr>
                <a:t>Vaste kosten</a:t>
              </a:r>
              <a:br>
                <a:rPr lang="nl-BE" sz="1000" b="0" i="1" u="none" strike="noStrike" baseline="0">
                  <a:solidFill>
                    <a:srgbClr val="000000"/>
                  </a:solidFill>
                  <a:latin typeface="+mn-lt"/>
                  <a:cs typeface="Arial"/>
                </a:rPr>
              </a:br>
              <a:r>
                <a:rPr lang="nl-BE" sz="1000" b="0" i="0" u="none" strike="noStrike" baseline="0">
                  <a:solidFill>
                    <a:srgbClr val="000000"/>
                  </a:solidFill>
                  <a:latin typeface="+mn-lt"/>
                  <a:cs typeface="Arial"/>
                </a:rPr>
                <a:t>Wat zijn de jaarlijks terugkerende kosten?</a:t>
              </a:r>
              <a:br>
                <a:rPr lang="nl-BE" sz="1000" b="0" i="0" u="none" strike="noStrike" baseline="0">
                  <a:solidFill>
                    <a:srgbClr val="000000"/>
                  </a:solidFill>
                  <a:latin typeface="+mn-lt"/>
                  <a:cs typeface="Arial"/>
                </a:rPr>
              </a:br>
              <a:br>
                <a:rPr lang="nl-BE" sz="500" b="0" i="0" u="none" strike="noStrike" baseline="0">
                  <a:solidFill>
                    <a:srgbClr val="000000"/>
                  </a:solidFill>
                  <a:latin typeface="+mn-lt"/>
                  <a:cs typeface="Arial"/>
                </a:rPr>
              </a:br>
              <a:r>
                <a:rPr lang="nl-BE" sz="1000" b="0" i="1" u="none" strike="noStrike" baseline="0">
                  <a:solidFill>
                    <a:schemeClr val="bg1"/>
                  </a:solidFill>
                  <a:latin typeface="+mn-lt"/>
                  <a:cs typeface="Arial"/>
                </a:rPr>
                <a:t>Marges</a:t>
              </a:r>
              <a:br>
                <a:rPr lang="nl-BE" sz="1000" b="0" i="1" u="none" strike="noStrike" baseline="0">
                  <a:solidFill>
                    <a:srgbClr val="000000"/>
                  </a:solidFill>
                  <a:latin typeface="+mn-lt"/>
                  <a:cs typeface="Arial"/>
                </a:rPr>
              </a:br>
              <a:r>
                <a:rPr lang="nl-BE" sz="1000" b="0" i="0" u="none" strike="noStrike" baseline="0">
                  <a:solidFill>
                    <a:srgbClr val="000000"/>
                  </a:solidFill>
                  <a:latin typeface="+mn-lt"/>
                  <a:cs typeface="Arial"/>
                </a:rPr>
                <a:t>Welke marge blijft over om de vaste kosten te dekken?</a:t>
              </a:r>
              <a:br>
                <a:rPr lang="nl-BE" sz="1000" b="0" i="0" u="none" strike="noStrike" baseline="0">
                  <a:solidFill>
                    <a:srgbClr val="000000"/>
                  </a:solidFill>
                  <a:latin typeface="+mn-lt"/>
                  <a:cs typeface="Arial"/>
                </a:rPr>
              </a:br>
              <a:br>
                <a:rPr lang="nl-BE" sz="500" b="0" i="0" u="none" strike="noStrike" baseline="0">
                  <a:solidFill>
                    <a:srgbClr val="000000"/>
                  </a:solidFill>
                  <a:latin typeface="+mn-lt"/>
                  <a:cs typeface="Arial"/>
                </a:rPr>
              </a:br>
              <a:r>
                <a:rPr lang="nl-BE" sz="1000" b="0" i="1" u="none" strike="noStrike" baseline="0">
                  <a:solidFill>
                    <a:schemeClr val="bg1"/>
                  </a:solidFill>
                  <a:latin typeface="+mn-lt"/>
                  <a:cs typeface="Arial"/>
                </a:rPr>
                <a:t>Break-even</a:t>
              </a:r>
              <a:br>
                <a:rPr lang="nl-BE" sz="1000" b="0" i="1" u="none" strike="noStrike" baseline="0">
                  <a:solidFill>
                    <a:srgbClr val="000000"/>
                  </a:solidFill>
                  <a:latin typeface="+mn-lt"/>
                  <a:cs typeface="Arial"/>
                </a:rPr>
              </a:br>
              <a:r>
                <a:rPr lang="nl-BE" sz="1000" b="0" i="0" u="none" strike="noStrike" baseline="0">
                  <a:solidFill>
                    <a:srgbClr val="000000"/>
                  </a:solidFill>
                  <a:latin typeface="+mn-lt"/>
                  <a:cs typeface="Arial"/>
                </a:rPr>
                <a:t>Bij welke omzet is er winst noch verlies?</a:t>
              </a:r>
            </a:p>
            <a:p>
              <a:pPr algn="l" rtl="0">
                <a:lnSpc>
                  <a:spcPts val="1000"/>
                </a:lnSpc>
                <a:defRPr sz="1000"/>
              </a:pPr>
              <a:endParaRPr lang="nl-BE" sz="950" b="0" i="0" u="none" strike="noStrike" baseline="0">
                <a:solidFill>
                  <a:srgbClr val="000000"/>
                </a:solidFill>
                <a:latin typeface="+mn-lt"/>
                <a:cs typeface="Arial"/>
              </a:endParaRPr>
            </a:p>
            <a:p>
              <a:pPr algn="l" rtl="0">
                <a:defRPr sz="1000"/>
              </a:pPr>
              <a:endParaRPr lang="nl-BE" sz="950" b="0" i="0" u="none" strike="noStrike" baseline="0">
                <a:solidFill>
                  <a:srgbClr val="000000"/>
                </a:solidFill>
                <a:latin typeface="+mn-lt"/>
                <a:cs typeface="Arial"/>
              </a:endParaRPr>
            </a:p>
          </xdr:txBody>
        </xdr:sp>
        <xdr:sp macro="" textlink="">
          <xdr:nvSpPr>
            <xdr:cNvPr id="748" name="Line 13">
              <a:extLst>
                <a:ext uri="{FF2B5EF4-FFF2-40B4-BE49-F238E27FC236}">
                  <a16:creationId xmlns:a16="http://schemas.microsoft.com/office/drawing/2014/main" id="{00000000-0008-0000-0000-0000EC020000}"/>
                </a:ext>
              </a:extLst>
            </xdr:cNvPr>
            <xdr:cNvSpPr>
              <a:spLocks noChangeShapeType="1"/>
            </xdr:cNvSpPr>
          </xdr:nvSpPr>
          <xdr:spPr bwMode="auto">
            <a:xfrm>
              <a:off x="3043693" y="20407685"/>
              <a:ext cx="0" cy="828260"/>
            </a:xfrm>
            <a:prstGeom prst="line">
              <a:avLst/>
            </a:prstGeom>
            <a:noFill/>
            <a:ln w="76200">
              <a:solidFill>
                <a:srgbClr val="B72413"/>
              </a:solidFill>
              <a:round/>
              <a:headEnd/>
              <a:tailEnd type="triangle" w="med" len="med"/>
            </a:ln>
            <a:extLst>
              <a:ext uri="{909E8E84-426E-40DD-AFC4-6F175D3DCCD1}">
                <a14:hiddenFill xmlns:a14="http://schemas.microsoft.com/office/drawing/2010/main">
                  <a:noFill/>
                </a14:hiddenFill>
              </a:ext>
            </a:extLst>
          </xdr:spPr>
        </xdr:sp>
        <xdr:grpSp>
          <xdr:nvGrpSpPr>
            <xdr:cNvPr id="749" name="Groep 4">
              <a:extLst>
                <a:ext uri="{FF2B5EF4-FFF2-40B4-BE49-F238E27FC236}">
                  <a16:creationId xmlns:a16="http://schemas.microsoft.com/office/drawing/2014/main" id="{00000000-0008-0000-0000-0000ED020000}"/>
                </a:ext>
              </a:extLst>
            </xdr:cNvPr>
            <xdr:cNvGrpSpPr>
              <a:grpSpLocks/>
            </xdr:cNvGrpSpPr>
          </xdr:nvGrpSpPr>
          <xdr:grpSpPr bwMode="auto">
            <a:xfrm>
              <a:off x="4849633" y="21208042"/>
              <a:ext cx="426720" cy="445379"/>
              <a:chOff x="4844855" y="20770656"/>
              <a:chExt cx="426720" cy="432000"/>
            </a:xfrm>
          </xdr:grpSpPr>
          <xdr:sp macro="" textlink="">
            <xdr:nvSpPr>
              <xdr:cNvPr id="760" name="Line 14">
                <a:extLst>
                  <a:ext uri="{FF2B5EF4-FFF2-40B4-BE49-F238E27FC236}">
                    <a16:creationId xmlns:a16="http://schemas.microsoft.com/office/drawing/2014/main" id="{00000000-0008-0000-0000-0000F8020000}"/>
                  </a:ext>
                </a:extLst>
              </xdr:cNvPr>
              <xdr:cNvSpPr>
                <a:spLocks noChangeShapeType="1"/>
              </xdr:cNvSpPr>
            </xdr:nvSpPr>
            <xdr:spPr bwMode="auto">
              <a:xfrm>
                <a:off x="5259164" y="20770656"/>
                <a:ext cx="0" cy="432000"/>
              </a:xfrm>
              <a:prstGeom prst="line">
                <a:avLst/>
              </a:prstGeom>
              <a:noFill/>
              <a:ln w="31750">
                <a:solidFill>
                  <a:srgbClr val="B72413"/>
                </a:solidFill>
                <a:round/>
                <a:headEnd/>
                <a:tailEnd/>
              </a:ln>
              <a:extLst>
                <a:ext uri="{909E8E84-426E-40DD-AFC4-6F175D3DCCD1}">
                  <a14:hiddenFill xmlns:a14="http://schemas.microsoft.com/office/drawing/2010/main">
                    <a:noFill/>
                  </a14:hiddenFill>
                </a:ext>
              </a:extLst>
            </xdr:spPr>
          </xdr:sp>
          <xdr:sp macro="" textlink="">
            <xdr:nvSpPr>
              <xdr:cNvPr id="761" name="Line 23">
                <a:extLst>
                  <a:ext uri="{FF2B5EF4-FFF2-40B4-BE49-F238E27FC236}">
                    <a16:creationId xmlns:a16="http://schemas.microsoft.com/office/drawing/2014/main" id="{00000000-0008-0000-0000-0000F9020000}"/>
                  </a:ext>
                </a:extLst>
              </xdr:cNvPr>
              <xdr:cNvSpPr>
                <a:spLocks noChangeShapeType="1"/>
              </xdr:cNvSpPr>
            </xdr:nvSpPr>
            <xdr:spPr bwMode="auto">
              <a:xfrm flipH="1" flipV="1">
                <a:off x="4844855" y="21181903"/>
                <a:ext cx="426720" cy="0"/>
              </a:xfrm>
              <a:prstGeom prst="line">
                <a:avLst/>
              </a:prstGeom>
              <a:noFill/>
              <a:ln w="76200">
                <a:solidFill>
                  <a:srgbClr val="B72413"/>
                </a:solidFill>
                <a:round/>
                <a:headEnd/>
                <a:tailEnd type="triangle" w="med" len="med"/>
              </a:ln>
              <a:extLst>
                <a:ext uri="{909E8E84-426E-40DD-AFC4-6F175D3DCCD1}">
                  <a14:hiddenFill xmlns:a14="http://schemas.microsoft.com/office/drawing/2010/main">
                    <a:noFill/>
                  </a14:hiddenFill>
                </a:ext>
              </a:extLst>
            </xdr:spPr>
          </xdr:sp>
        </xdr:grpSp>
        <xdr:grpSp>
          <xdr:nvGrpSpPr>
            <xdr:cNvPr id="750" name="Groep 3">
              <a:extLst>
                <a:ext uri="{FF2B5EF4-FFF2-40B4-BE49-F238E27FC236}">
                  <a16:creationId xmlns:a16="http://schemas.microsoft.com/office/drawing/2014/main" id="{00000000-0008-0000-0000-0000EE020000}"/>
                </a:ext>
              </a:extLst>
            </xdr:cNvPr>
            <xdr:cNvGrpSpPr>
              <a:grpSpLocks/>
            </xdr:cNvGrpSpPr>
          </xdr:nvGrpSpPr>
          <xdr:grpSpPr bwMode="auto">
            <a:xfrm>
              <a:off x="818360" y="21209214"/>
              <a:ext cx="419100" cy="445379"/>
              <a:chOff x="813582" y="20771828"/>
              <a:chExt cx="419100" cy="432000"/>
            </a:xfrm>
          </xdr:grpSpPr>
          <xdr:sp macro="" textlink="">
            <xdr:nvSpPr>
              <xdr:cNvPr id="758" name="Line 14">
                <a:extLst>
                  <a:ext uri="{FF2B5EF4-FFF2-40B4-BE49-F238E27FC236}">
                    <a16:creationId xmlns:a16="http://schemas.microsoft.com/office/drawing/2014/main" id="{00000000-0008-0000-0000-0000F6020000}"/>
                  </a:ext>
                </a:extLst>
              </xdr:cNvPr>
              <xdr:cNvSpPr>
                <a:spLocks noChangeShapeType="1"/>
              </xdr:cNvSpPr>
            </xdr:nvSpPr>
            <xdr:spPr bwMode="auto">
              <a:xfrm flipH="1">
                <a:off x="818444" y="20771828"/>
                <a:ext cx="0" cy="432000"/>
              </a:xfrm>
              <a:prstGeom prst="line">
                <a:avLst/>
              </a:prstGeom>
              <a:noFill/>
              <a:ln w="31750">
                <a:solidFill>
                  <a:srgbClr val="B72413"/>
                </a:solidFill>
                <a:round/>
                <a:headEnd/>
                <a:tailEnd/>
              </a:ln>
              <a:extLst>
                <a:ext uri="{909E8E84-426E-40DD-AFC4-6F175D3DCCD1}">
                  <a14:hiddenFill xmlns:a14="http://schemas.microsoft.com/office/drawing/2010/main">
                    <a:noFill/>
                  </a14:hiddenFill>
                </a:ext>
              </a:extLst>
            </xdr:spPr>
          </xdr:sp>
          <xdr:sp macro="" textlink="">
            <xdr:nvSpPr>
              <xdr:cNvPr id="759" name="Line 23">
                <a:extLst>
                  <a:ext uri="{FF2B5EF4-FFF2-40B4-BE49-F238E27FC236}">
                    <a16:creationId xmlns:a16="http://schemas.microsoft.com/office/drawing/2014/main" id="{00000000-0008-0000-0000-0000F7020000}"/>
                  </a:ext>
                </a:extLst>
              </xdr:cNvPr>
              <xdr:cNvSpPr>
                <a:spLocks noChangeShapeType="1"/>
              </xdr:cNvSpPr>
            </xdr:nvSpPr>
            <xdr:spPr bwMode="auto">
              <a:xfrm flipV="1">
                <a:off x="813582" y="21181972"/>
                <a:ext cx="419100" cy="0"/>
              </a:xfrm>
              <a:prstGeom prst="line">
                <a:avLst/>
              </a:prstGeom>
              <a:noFill/>
              <a:ln w="76200">
                <a:solidFill>
                  <a:srgbClr val="B72413"/>
                </a:solidFill>
                <a:round/>
                <a:headEnd/>
                <a:tailEnd type="triangle" w="med" len="med"/>
              </a:ln>
              <a:extLst>
                <a:ext uri="{909E8E84-426E-40DD-AFC4-6F175D3DCCD1}">
                  <a14:hiddenFill xmlns:a14="http://schemas.microsoft.com/office/drawing/2010/main">
                    <a:noFill/>
                  </a14:hiddenFill>
                </a:ext>
              </a:extLst>
            </xdr:spPr>
          </xdr:sp>
        </xdr:grpSp>
        <xdr:grpSp>
          <xdr:nvGrpSpPr>
            <xdr:cNvPr id="751" name="Groep 1">
              <a:extLst>
                <a:ext uri="{FF2B5EF4-FFF2-40B4-BE49-F238E27FC236}">
                  <a16:creationId xmlns:a16="http://schemas.microsoft.com/office/drawing/2014/main" id="{00000000-0008-0000-0000-0000EF020000}"/>
                </a:ext>
              </a:extLst>
            </xdr:cNvPr>
            <xdr:cNvGrpSpPr>
              <a:grpSpLocks/>
            </xdr:cNvGrpSpPr>
          </xdr:nvGrpSpPr>
          <xdr:grpSpPr bwMode="auto">
            <a:xfrm>
              <a:off x="788173" y="18969714"/>
              <a:ext cx="1104900" cy="1509544"/>
              <a:chOff x="783395" y="18590306"/>
              <a:chExt cx="1104900" cy="1469406"/>
            </a:xfrm>
          </xdr:grpSpPr>
          <xdr:sp macro="" textlink="">
            <xdr:nvSpPr>
              <xdr:cNvPr id="756" name="Line 14">
                <a:extLst>
                  <a:ext uri="{FF2B5EF4-FFF2-40B4-BE49-F238E27FC236}">
                    <a16:creationId xmlns:a16="http://schemas.microsoft.com/office/drawing/2014/main" id="{00000000-0008-0000-0000-0000F4020000}"/>
                  </a:ext>
                </a:extLst>
              </xdr:cNvPr>
              <xdr:cNvSpPr>
                <a:spLocks noChangeShapeType="1"/>
              </xdr:cNvSpPr>
            </xdr:nvSpPr>
            <xdr:spPr bwMode="auto">
              <a:xfrm rot="16200000" flipV="1">
                <a:off x="1335845" y="18038298"/>
                <a:ext cx="0" cy="1104900"/>
              </a:xfrm>
              <a:prstGeom prst="line">
                <a:avLst/>
              </a:prstGeom>
              <a:noFill/>
              <a:ln w="31750">
                <a:solidFill>
                  <a:srgbClr val="B72413"/>
                </a:solidFill>
                <a:round/>
                <a:headEnd/>
                <a:tailEnd/>
              </a:ln>
              <a:extLst>
                <a:ext uri="{909E8E84-426E-40DD-AFC4-6F175D3DCCD1}">
                  <a14:hiddenFill xmlns:a14="http://schemas.microsoft.com/office/drawing/2010/main">
                    <a:noFill/>
                  </a14:hiddenFill>
                </a:ext>
              </a:extLst>
            </xdr:spPr>
          </xdr:sp>
          <xdr:sp macro="" textlink="">
            <xdr:nvSpPr>
              <xdr:cNvPr id="757" name="Line 23">
                <a:extLst>
                  <a:ext uri="{FF2B5EF4-FFF2-40B4-BE49-F238E27FC236}">
                    <a16:creationId xmlns:a16="http://schemas.microsoft.com/office/drawing/2014/main" id="{00000000-0008-0000-0000-0000F5020000}"/>
                  </a:ext>
                </a:extLst>
              </xdr:cNvPr>
              <xdr:cNvSpPr>
                <a:spLocks noChangeShapeType="1"/>
              </xdr:cNvSpPr>
            </xdr:nvSpPr>
            <xdr:spPr bwMode="auto">
              <a:xfrm rot="16200000" flipH="1">
                <a:off x="83807" y="19325009"/>
                <a:ext cx="1469406" cy="0"/>
              </a:xfrm>
              <a:prstGeom prst="line">
                <a:avLst/>
              </a:prstGeom>
              <a:noFill/>
              <a:ln w="76200">
                <a:solidFill>
                  <a:srgbClr val="B72413"/>
                </a:solidFill>
                <a:round/>
                <a:headEnd/>
                <a:tailEnd type="triangle" w="med" len="med"/>
              </a:ln>
              <a:extLst>
                <a:ext uri="{909E8E84-426E-40DD-AFC4-6F175D3DCCD1}">
                  <a14:hiddenFill xmlns:a14="http://schemas.microsoft.com/office/drawing/2010/main">
                    <a:noFill/>
                  </a14:hiddenFill>
                </a:ext>
              </a:extLst>
            </xdr:spPr>
          </xdr:sp>
        </xdr:grpSp>
        <xdr:grpSp>
          <xdr:nvGrpSpPr>
            <xdr:cNvPr id="752" name="Groep 2">
              <a:extLst>
                <a:ext uri="{FF2B5EF4-FFF2-40B4-BE49-F238E27FC236}">
                  <a16:creationId xmlns:a16="http://schemas.microsoft.com/office/drawing/2014/main" id="{00000000-0008-0000-0000-0000F0020000}"/>
                </a:ext>
              </a:extLst>
            </xdr:cNvPr>
            <xdr:cNvGrpSpPr>
              <a:grpSpLocks/>
            </xdr:cNvGrpSpPr>
          </xdr:nvGrpSpPr>
          <xdr:grpSpPr bwMode="auto">
            <a:xfrm>
              <a:off x="4171453" y="18954916"/>
              <a:ext cx="1104900" cy="1510150"/>
              <a:chOff x="4166675" y="18575508"/>
              <a:chExt cx="1104900" cy="1470012"/>
            </a:xfrm>
          </xdr:grpSpPr>
          <xdr:sp macro="" textlink="">
            <xdr:nvSpPr>
              <xdr:cNvPr id="754" name="Line 14">
                <a:extLst>
                  <a:ext uri="{FF2B5EF4-FFF2-40B4-BE49-F238E27FC236}">
                    <a16:creationId xmlns:a16="http://schemas.microsoft.com/office/drawing/2014/main" id="{00000000-0008-0000-0000-0000F2020000}"/>
                  </a:ext>
                </a:extLst>
              </xdr:cNvPr>
              <xdr:cNvSpPr>
                <a:spLocks noChangeShapeType="1"/>
              </xdr:cNvSpPr>
            </xdr:nvSpPr>
            <xdr:spPr bwMode="auto">
              <a:xfrm rot="5400000" flipH="1" flipV="1">
                <a:off x="4719125" y="18023058"/>
                <a:ext cx="0" cy="1104900"/>
              </a:xfrm>
              <a:prstGeom prst="line">
                <a:avLst/>
              </a:prstGeom>
              <a:noFill/>
              <a:ln w="31750">
                <a:solidFill>
                  <a:srgbClr val="B72413"/>
                </a:solidFill>
                <a:round/>
                <a:headEnd/>
                <a:tailEnd/>
              </a:ln>
              <a:extLst>
                <a:ext uri="{909E8E84-426E-40DD-AFC4-6F175D3DCCD1}">
                  <a14:hiddenFill xmlns:a14="http://schemas.microsoft.com/office/drawing/2010/main">
                    <a:noFill/>
                  </a14:hiddenFill>
                </a:ext>
              </a:extLst>
            </xdr:spPr>
          </xdr:sp>
          <xdr:sp macro="" textlink="">
            <xdr:nvSpPr>
              <xdr:cNvPr id="755" name="Line 23">
                <a:extLst>
                  <a:ext uri="{FF2B5EF4-FFF2-40B4-BE49-F238E27FC236}">
                    <a16:creationId xmlns:a16="http://schemas.microsoft.com/office/drawing/2014/main" id="{00000000-0008-0000-0000-0000F3020000}"/>
                  </a:ext>
                </a:extLst>
              </xdr:cNvPr>
              <xdr:cNvSpPr>
                <a:spLocks noChangeShapeType="1"/>
              </xdr:cNvSpPr>
            </xdr:nvSpPr>
            <xdr:spPr bwMode="auto">
              <a:xfrm rot="5400000">
                <a:off x="4513488" y="19310817"/>
                <a:ext cx="1469406" cy="0"/>
              </a:xfrm>
              <a:prstGeom prst="line">
                <a:avLst/>
              </a:prstGeom>
              <a:noFill/>
              <a:ln w="76200">
                <a:solidFill>
                  <a:srgbClr val="B72413"/>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753" name="Line 17">
              <a:extLst>
                <a:ext uri="{FF2B5EF4-FFF2-40B4-BE49-F238E27FC236}">
                  <a16:creationId xmlns:a16="http://schemas.microsoft.com/office/drawing/2014/main" id="{00000000-0008-0000-0000-0000F1020000}"/>
                </a:ext>
              </a:extLst>
            </xdr:cNvPr>
            <xdr:cNvSpPr>
              <a:spLocks noChangeShapeType="1"/>
            </xdr:cNvSpPr>
          </xdr:nvSpPr>
          <xdr:spPr bwMode="auto">
            <a:xfrm rot="5400000" flipV="1">
              <a:off x="6021339" y="24130435"/>
              <a:ext cx="0" cy="249555"/>
            </a:xfrm>
            <a:prstGeom prst="line">
              <a:avLst/>
            </a:prstGeom>
            <a:noFill/>
            <a:ln w="31750">
              <a:solidFill>
                <a:srgbClr val="B72413"/>
              </a:solidFill>
              <a:round/>
              <a:headEnd/>
              <a:tailEnd/>
            </a:ln>
            <a:extLst>
              <a:ext uri="{909E8E84-426E-40DD-AFC4-6F175D3DCCD1}">
                <a14:hiddenFill xmlns:a14="http://schemas.microsoft.com/office/drawing/2010/main">
                  <a:noFill/>
                </a14:hiddenFill>
              </a:ext>
            </a:extLst>
          </xdr:spPr>
        </xdr:sp>
      </xdr:grpSp>
      <xdr:sp macro="" textlink="">
        <xdr:nvSpPr>
          <xdr:cNvPr id="729" name="Line 13">
            <a:extLst>
              <a:ext uri="{FF2B5EF4-FFF2-40B4-BE49-F238E27FC236}">
                <a16:creationId xmlns:a16="http://schemas.microsoft.com/office/drawing/2014/main" id="{00000000-0008-0000-0000-0000D9020000}"/>
              </a:ext>
            </a:extLst>
          </xdr:cNvPr>
          <xdr:cNvSpPr>
            <a:spLocks noChangeShapeType="1"/>
          </xdr:cNvSpPr>
        </xdr:nvSpPr>
        <xdr:spPr bwMode="auto">
          <a:xfrm flipH="1">
            <a:off x="5106610" y="24846693"/>
            <a:ext cx="1915" cy="378657"/>
          </a:xfrm>
          <a:prstGeom prst="line">
            <a:avLst/>
          </a:prstGeom>
          <a:noFill/>
          <a:ln w="76200">
            <a:solidFill>
              <a:srgbClr val="B72413"/>
            </a:solidFill>
            <a:round/>
            <a:headEnd/>
            <a:tailEnd type="triangle" w="med" len="med"/>
          </a:ln>
          <a:extLst>
            <a:ext uri="{909E8E84-426E-40DD-AFC4-6F175D3DCCD1}">
              <a14:hiddenFill xmlns:a14="http://schemas.microsoft.com/office/drawing/2010/main">
                <a:noFill/>
              </a14:hiddenFill>
            </a:ext>
          </a:extLst>
        </xdr:spPr>
      </xdr:sp>
      <xdr:sp macro="" textlink="">
        <xdr:nvSpPr>
          <xdr:cNvPr id="730" name="Rectangle 10">
            <a:extLst>
              <a:ext uri="{FF2B5EF4-FFF2-40B4-BE49-F238E27FC236}">
                <a16:creationId xmlns:a16="http://schemas.microsoft.com/office/drawing/2014/main" id="{00000000-0008-0000-0000-0000DA020000}"/>
              </a:ext>
            </a:extLst>
          </xdr:cNvPr>
          <xdr:cNvSpPr>
            <a:spLocks noChangeArrowheads="1"/>
          </xdr:cNvSpPr>
        </xdr:nvSpPr>
        <xdr:spPr bwMode="auto">
          <a:xfrm>
            <a:off x="3810461" y="25261396"/>
            <a:ext cx="2084097" cy="758718"/>
          </a:xfrm>
          <a:prstGeom prst="rect">
            <a:avLst/>
          </a:prstGeom>
          <a:solidFill>
            <a:srgbClr val="E03C31"/>
          </a:solidFill>
          <a:ln w="12700" cap="rnd" algn="ctr">
            <a:solidFill>
              <a:srgbClr val="C00000"/>
            </a:solidFill>
            <a:prstDash val="sysDot"/>
            <a:miter lim="800000"/>
            <a:headEnd/>
            <a:tailEnd/>
          </a:ln>
          <a:effectLst/>
        </xdr:spPr>
        <xdr:txBody>
          <a:bodyPr vertOverflow="clip" wrap="square" lIns="91440" tIns="45720" rIns="91440" bIns="45720" anchor="t" upright="1"/>
          <a:lstStyle/>
          <a:p>
            <a:pPr algn="l" rtl="0">
              <a:defRPr sz="1000"/>
            </a:pPr>
            <a:r>
              <a:rPr lang="nl-BE" sz="1400" b="0" i="0" u="none" strike="noStrike" baseline="0">
                <a:solidFill>
                  <a:srgbClr val="FFFFFF"/>
                </a:solidFill>
                <a:latin typeface="+mn-lt"/>
                <a:cs typeface="Arial"/>
              </a:rPr>
              <a:t>6. Kasplan</a:t>
            </a:r>
          </a:p>
          <a:p>
            <a:pPr algn="l" rtl="0">
              <a:defRPr sz="1000"/>
            </a:pPr>
            <a:endParaRPr lang="nl-BE" sz="1000" b="0" i="1" u="none" strike="noStrike" baseline="0">
              <a:solidFill>
                <a:srgbClr val="000000"/>
              </a:solidFill>
              <a:latin typeface="+mn-lt"/>
              <a:cs typeface="Arial"/>
            </a:endParaRPr>
          </a:p>
          <a:p>
            <a:pPr algn="l" rtl="0">
              <a:defRPr sz="1000"/>
            </a:pPr>
            <a:r>
              <a:rPr lang="nl-BE" sz="1000" b="0" i="1" u="none" strike="noStrike" baseline="0">
                <a:solidFill>
                  <a:srgbClr val="000000"/>
                </a:solidFill>
                <a:latin typeface="+mn-lt"/>
                <a:cs typeface="Arial"/>
              </a:rPr>
              <a:t>Kunnen de inkomsten maandelijks</a:t>
            </a:r>
            <a:br>
              <a:rPr lang="nl-BE" sz="1000" b="0" i="1" u="none" strike="noStrike" baseline="0">
                <a:solidFill>
                  <a:srgbClr val="000000"/>
                </a:solidFill>
                <a:latin typeface="+mn-lt"/>
                <a:cs typeface="Arial"/>
              </a:rPr>
            </a:br>
            <a:r>
              <a:rPr lang="nl-BE" sz="1000" b="0" i="1" u="none" strike="noStrike" baseline="0">
                <a:solidFill>
                  <a:srgbClr val="000000"/>
                </a:solidFill>
                <a:latin typeface="+mn-lt"/>
                <a:cs typeface="Arial"/>
              </a:rPr>
              <a:t>de uitgaven dekken?</a:t>
            </a:r>
            <a:endParaRPr lang="nl-BE" sz="1050" b="0" i="1" u="none" strike="noStrike" baseline="0">
              <a:solidFill>
                <a:srgbClr val="000000"/>
              </a:solidFill>
              <a:latin typeface="+mn-lt"/>
              <a:cs typeface="Arial"/>
            </a:endParaRPr>
          </a:p>
          <a:p>
            <a:pPr algn="l" rtl="0">
              <a:defRPr sz="1000"/>
            </a:pPr>
            <a:endParaRPr lang="nl-BE" sz="1000" b="0" i="1" u="none" strike="noStrike" baseline="0">
              <a:solidFill>
                <a:srgbClr val="000000"/>
              </a:solidFill>
              <a:latin typeface="+mn-lt"/>
              <a:cs typeface="Arial"/>
            </a:endParaRPr>
          </a:p>
        </xdr:txBody>
      </xdr:sp>
    </xdr:grpSp>
    <xdr:clientData/>
  </xdr:twoCellAnchor>
  <xdr:twoCellAnchor editAs="oneCell">
    <xdr:from>
      <xdr:col>1</xdr:col>
      <xdr:colOff>2057400</xdr:colOff>
      <xdr:row>390</xdr:row>
      <xdr:rowOff>571500</xdr:rowOff>
    </xdr:from>
    <xdr:to>
      <xdr:col>1</xdr:col>
      <xdr:colOff>3228975</xdr:colOff>
      <xdr:row>390</xdr:row>
      <xdr:rowOff>819150</xdr:rowOff>
    </xdr:to>
    <xdr:grpSp>
      <xdr:nvGrpSpPr>
        <xdr:cNvPr id="762" name="Groep 11">
          <a:extLst>
            <a:ext uri="{FF2B5EF4-FFF2-40B4-BE49-F238E27FC236}">
              <a16:creationId xmlns:a16="http://schemas.microsoft.com/office/drawing/2014/main" id="{00000000-0008-0000-0000-0000FA020000}"/>
            </a:ext>
          </a:extLst>
        </xdr:cNvPr>
        <xdr:cNvGrpSpPr>
          <a:grpSpLocks/>
        </xdr:cNvGrpSpPr>
      </xdr:nvGrpSpPr>
      <xdr:grpSpPr bwMode="auto">
        <a:xfrm>
          <a:off x="2293620" y="80116680"/>
          <a:ext cx="1171575" cy="247650"/>
          <a:chOff x="4610103" y="99465361"/>
          <a:chExt cx="733425" cy="207750"/>
        </a:xfrm>
      </xdr:grpSpPr>
      <mc:AlternateContent xmlns:mc="http://schemas.openxmlformats.org/markup-compatibility/2006">
        <mc:Choice xmlns:a14="http://schemas.microsoft.com/office/drawing/2010/main" Requires="a14">
          <xdr:sp macro="" textlink="">
            <xdr:nvSpPr>
              <xdr:cNvPr id="40571" name="Selectievakje 13947" hidden="1">
                <a:extLst>
                  <a:ext uri="{63B3BB69-23CF-44E3-9099-C40C66FF867C}">
                    <a14:compatExt spid="_x0000_s40571"/>
                  </a:ext>
                  <a:ext uri="{FF2B5EF4-FFF2-40B4-BE49-F238E27FC236}">
                    <a16:creationId xmlns:a16="http://schemas.microsoft.com/office/drawing/2014/main" id="{00000000-0008-0000-0000-00007B9E0000}"/>
                  </a:ext>
                </a:extLst>
              </xdr:cNvPr>
              <xdr:cNvSpPr/>
            </xdr:nvSpPr>
            <xdr:spPr bwMode="auto">
              <a:xfrm>
                <a:off x="4610103" y="99465361"/>
                <a:ext cx="733425" cy="2077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64" name="Text Box 34">
            <a:extLst>
              <a:ext uri="{FF2B5EF4-FFF2-40B4-BE49-F238E27FC236}">
                <a16:creationId xmlns:a16="http://schemas.microsoft.com/office/drawing/2014/main" id="{00000000-0008-0000-0000-0000FC020000}"/>
              </a:ext>
            </a:extLst>
          </xdr:cNvPr>
          <xdr:cNvSpPr txBox="1">
            <a:spLocks noChangeArrowheads="1"/>
          </xdr:cNvSpPr>
        </xdr:nvSpPr>
        <xdr:spPr bwMode="auto">
          <a:xfrm>
            <a:off x="4735319" y="99469574"/>
            <a:ext cx="459136" cy="17807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ecologisch</a:t>
            </a:r>
          </a:p>
        </xdr:txBody>
      </xdr:sp>
    </xdr:grpSp>
    <xdr:clientData/>
  </xdr:twoCellAnchor>
  <xdr:twoCellAnchor editAs="oneCell">
    <xdr:from>
      <xdr:col>1</xdr:col>
      <xdr:colOff>2047875</xdr:colOff>
      <xdr:row>390</xdr:row>
      <xdr:rowOff>171450</xdr:rowOff>
    </xdr:from>
    <xdr:to>
      <xdr:col>1</xdr:col>
      <xdr:colOff>3238500</xdr:colOff>
      <xdr:row>390</xdr:row>
      <xdr:rowOff>419100</xdr:rowOff>
    </xdr:to>
    <xdr:grpSp>
      <xdr:nvGrpSpPr>
        <xdr:cNvPr id="765" name="Groep 9">
          <a:extLst>
            <a:ext uri="{FF2B5EF4-FFF2-40B4-BE49-F238E27FC236}">
              <a16:creationId xmlns:a16="http://schemas.microsoft.com/office/drawing/2014/main" id="{00000000-0008-0000-0000-0000FD020000}"/>
            </a:ext>
          </a:extLst>
        </xdr:cNvPr>
        <xdr:cNvGrpSpPr>
          <a:grpSpLocks/>
        </xdr:cNvGrpSpPr>
      </xdr:nvGrpSpPr>
      <xdr:grpSpPr bwMode="auto">
        <a:xfrm>
          <a:off x="2284095" y="79716630"/>
          <a:ext cx="1190625" cy="247650"/>
          <a:chOff x="1047750" y="99460050"/>
          <a:chExt cx="1285875" cy="247650"/>
        </a:xfrm>
      </xdr:grpSpPr>
      <mc:AlternateContent xmlns:mc="http://schemas.openxmlformats.org/markup-compatibility/2006">
        <mc:Choice xmlns:a14="http://schemas.microsoft.com/office/drawing/2010/main" Requires="a14">
          <xdr:sp macro="" textlink="">
            <xdr:nvSpPr>
              <xdr:cNvPr id="40572" name="Selectievakje 13948" hidden="1">
                <a:extLst>
                  <a:ext uri="{63B3BB69-23CF-44E3-9099-C40C66FF867C}">
                    <a14:compatExt spid="_x0000_s40572"/>
                  </a:ext>
                  <a:ext uri="{FF2B5EF4-FFF2-40B4-BE49-F238E27FC236}">
                    <a16:creationId xmlns:a16="http://schemas.microsoft.com/office/drawing/2014/main" id="{00000000-0008-0000-0000-00007C9E0000}"/>
                  </a:ext>
                </a:extLst>
              </xdr:cNvPr>
              <xdr:cNvSpPr/>
            </xdr:nvSpPr>
            <xdr:spPr bwMode="auto">
              <a:xfrm>
                <a:off x="1047750" y="99460050"/>
                <a:ext cx="1285875" cy="21907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67" name="Text Box 36">
            <a:extLst>
              <a:ext uri="{FF2B5EF4-FFF2-40B4-BE49-F238E27FC236}">
                <a16:creationId xmlns:a16="http://schemas.microsoft.com/office/drawing/2014/main" id="{00000000-0008-0000-0000-0000FF020000}"/>
              </a:ext>
            </a:extLst>
          </xdr:cNvPr>
          <xdr:cNvSpPr txBox="1">
            <a:spLocks noChangeArrowheads="1"/>
          </xdr:cNvSpPr>
        </xdr:nvSpPr>
        <xdr:spPr bwMode="auto">
          <a:xfrm>
            <a:off x="1243203" y="99460050"/>
            <a:ext cx="1028700" cy="247650"/>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duurzaam</a:t>
            </a:r>
          </a:p>
        </xdr:txBody>
      </xdr:sp>
    </xdr:grpSp>
    <xdr:clientData/>
  </xdr:twoCellAnchor>
  <xdr:twoCellAnchor editAs="oneCell">
    <xdr:from>
      <xdr:col>1</xdr:col>
      <xdr:colOff>152400</xdr:colOff>
      <xdr:row>390</xdr:row>
      <xdr:rowOff>142875</xdr:rowOff>
    </xdr:from>
    <xdr:to>
      <xdr:col>1</xdr:col>
      <xdr:colOff>1343025</xdr:colOff>
      <xdr:row>390</xdr:row>
      <xdr:rowOff>381000</xdr:rowOff>
    </xdr:to>
    <xdr:grpSp>
      <xdr:nvGrpSpPr>
        <xdr:cNvPr id="768" name="Groep 10">
          <a:extLst>
            <a:ext uri="{FF2B5EF4-FFF2-40B4-BE49-F238E27FC236}">
              <a16:creationId xmlns:a16="http://schemas.microsoft.com/office/drawing/2014/main" id="{00000000-0008-0000-0000-000000030000}"/>
            </a:ext>
          </a:extLst>
        </xdr:cNvPr>
        <xdr:cNvGrpSpPr>
          <a:grpSpLocks/>
        </xdr:cNvGrpSpPr>
      </xdr:nvGrpSpPr>
      <xdr:grpSpPr bwMode="auto">
        <a:xfrm>
          <a:off x="388620" y="79688055"/>
          <a:ext cx="1190625" cy="238125"/>
          <a:chOff x="2809874" y="99441001"/>
          <a:chExt cx="1576807" cy="237843"/>
        </a:xfrm>
      </xdr:grpSpPr>
      <mc:AlternateContent xmlns:mc="http://schemas.openxmlformats.org/markup-compatibility/2006">
        <mc:Choice xmlns:a14="http://schemas.microsoft.com/office/drawing/2010/main" Requires="a14">
          <xdr:sp macro="" textlink="">
            <xdr:nvSpPr>
              <xdr:cNvPr id="40573" name="Selectievakje 13949" hidden="1">
                <a:extLst>
                  <a:ext uri="{63B3BB69-23CF-44E3-9099-C40C66FF867C}">
                    <a14:compatExt spid="_x0000_s40573"/>
                  </a:ext>
                  <a:ext uri="{FF2B5EF4-FFF2-40B4-BE49-F238E27FC236}">
                    <a16:creationId xmlns:a16="http://schemas.microsoft.com/office/drawing/2014/main" id="{00000000-0008-0000-0000-00007D9E0000}"/>
                  </a:ext>
                </a:extLst>
              </xdr:cNvPr>
              <xdr:cNvSpPr/>
            </xdr:nvSpPr>
            <xdr:spPr bwMode="auto">
              <a:xfrm>
                <a:off x="2809874" y="99450244"/>
                <a:ext cx="1576807"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70" name="Text Box 35">
            <a:extLst>
              <a:ext uri="{FF2B5EF4-FFF2-40B4-BE49-F238E27FC236}">
                <a16:creationId xmlns:a16="http://schemas.microsoft.com/office/drawing/2014/main" id="{00000000-0008-0000-0000-000002030000}"/>
              </a:ext>
            </a:extLst>
          </xdr:cNvPr>
          <xdr:cNvSpPr txBox="1">
            <a:spLocks noChangeArrowheads="1"/>
          </xdr:cNvSpPr>
        </xdr:nvSpPr>
        <xdr:spPr bwMode="auto">
          <a:xfrm>
            <a:off x="3087392" y="99441001"/>
            <a:ext cx="908241"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goedkoop</a:t>
            </a:r>
          </a:p>
        </xdr:txBody>
      </xdr:sp>
    </xdr:grpSp>
    <xdr:clientData/>
  </xdr:twoCellAnchor>
  <xdr:twoCellAnchor editAs="oneCell">
    <xdr:from>
      <xdr:col>1</xdr:col>
      <xdr:colOff>171450</xdr:colOff>
      <xdr:row>390</xdr:row>
      <xdr:rowOff>561975</xdr:rowOff>
    </xdr:from>
    <xdr:to>
      <xdr:col>1</xdr:col>
      <xdr:colOff>1323975</xdr:colOff>
      <xdr:row>390</xdr:row>
      <xdr:rowOff>781050</xdr:rowOff>
    </xdr:to>
    <xdr:grpSp>
      <xdr:nvGrpSpPr>
        <xdr:cNvPr id="771" name="Groep 10">
          <a:extLst>
            <a:ext uri="{FF2B5EF4-FFF2-40B4-BE49-F238E27FC236}">
              <a16:creationId xmlns:a16="http://schemas.microsoft.com/office/drawing/2014/main" id="{00000000-0008-0000-0000-000003030000}"/>
            </a:ext>
          </a:extLst>
        </xdr:cNvPr>
        <xdr:cNvGrpSpPr>
          <a:grpSpLocks/>
        </xdr:cNvGrpSpPr>
      </xdr:nvGrpSpPr>
      <xdr:grpSpPr bwMode="auto">
        <a:xfrm>
          <a:off x="407670" y="80107155"/>
          <a:ext cx="1152525" cy="219075"/>
          <a:chOff x="2809874" y="99460050"/>
          <a:chExt cx="1301341" cy="219075"/>
        </a:xfrm>
      </xdr:grpSpPr>
      <mc:AlternateContent xmlns:mc="http://schemas.openxmlformats.org/markup-compatibility/2006">
        <mc:Choice xmlns:a14="http://schemas.microsoft.com/office/drawing/2010/main" Requires="a14">
          <xdr:sp macro="" textlink="">
            <xdr:nvSpPr>
              <xdr:cNvPr id="40574" name="Selectievakje 13950" hidden="1">
                <a:extLst>
                  <a:ext uri="{63B3BB69-23CF-44E3-9099-C40C66FF867C}">
                    <a14:compatExt spid="_x0000_s40574"/>
                  </a:ext>
                  <a:ext uri="{FF2B5EF4-FFF2-40B4-BE49-F238E27FC236}">
                    <a16:creationId xmlns:a16="http://schemas.microsoft.com/office/drawing/2014/main" id="{00000000-0008-0000-0000-00007E9E0000}"/>
                  </a:ext>
                </a:extLst>
              </xdr:cNvPr>
              <xdr:cNvSpPr/>
            </xdr:nvSpPr>
            <xdr:spPr bwMode="auto">
              <a:xfrm>
                <a:off x="2809874" y="99460050"/>
                <a:ext cx="1285876" cy="21907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73" name="Text Box 35">
            <a:extLst>
              <a:ext uri="{FF2B5EF4-FFF2-40B4-BE49-F238E27FC236}">
                <a16:creationId xmlns:a16="http://schemas.microsoft.com/office/drawing/2014/main" id="{00000000-0008-0000-0000-000005030000}"/>
              </a:ext>
            </a:extLst>
          </xdr:cNvPr>
          <xdr:cNvSpPr txBox="1">
            <a:spLocks noChangeArrowheads="1"/>
          </xdr:cNvSpPr>
        </xdr:nvSpPr>
        <xdr:spPr bwMode="auto">
          <a:xfrm>
            <a:off x="3014218" y="99460050"/>
            <a:ext cx="1096997"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gezond</a:t>
            </a:r>
          </a:p>
        </xdr:txBody>
      </xdr:sp>
    </xdr:grpSp>
    <xdr:clientData/>
  </xdr:twoCellAnchor>
  <xdr:twoCellAnchor editAs="oneCell">
    <xdr:from>
      <xdr:col>1</xdr:col>
      <xdr:colOff>161925</xdr:colOff>
      <xdr:row>390</xdr:row>
      <xdr:rowOff>990600</xdr:rowOff>
    </xdr:from>
    <xdr:to>
      <xdr:col>1</xdr:col>
      <xdr:colOff>1343025</xdr:colOff>
      <xdr:row>390</xdr:row>
      <xdr:rowOff>1238250</xdr:rowOff>
    </xdr:to>
    <xdr:grpSp>
      <xdr:nvGrpSpPr>
        <xdr:cNvPr id="774" name="Groep 11">
          <a:extLst>
            <a:ext uri="{FF2B5EF4-FFF2-40B4-BE49-F238E27FC236}">
              <a16:creationId xmlns:a16="http://schemas.microsoft.com/office/drawing/2014/main" id="{00000000-0008-0000-0000-000006030000}"/>
            </a:ext>
          </a:extLst>
        </xdr:cNvPr>
        <xdr:cNvGrpSpPr>
          <a:grpSpLocks/>
        </xdr:cNvGrpSpPr>
      </xdr:nvGrpSpPr>
      <xdr:grpSpPr bwMode="auto">
        <a:xfrm>
          <a:off x="398145" y="80535780"/>
          <a:ext cx="1181100" cy="247650"/>
          <a:chOff x="4610030" y="99469380"/>
          <a:chExt cx="733425" cy="207750"/>
        </a:xfrm>
      </xdr:grpSpPr>
      <mc:AlternateContent xmlns:mc="http://schemas.openxmlformats.org/markup-compatibility/2006">
        <mc:Choice xmlns:a14="http://schemas.microsoft.com/office/drawing/2010/main" Requires="a14">
          <xdr:sp macro="" textlink="">
            <xdr:nvSpPr>
              <xdr:cNvPr id="40575" name="Selectievakje 13951" hidden="1">
                <a:extLst>
                  <a:ext uri="{63B3BB69-23CF-44E3-9099-C40C66FF867C}">
                    <a14:compatExt spid="_x0000_s40575"/>
                  </a:ext>
                  <a:ext uri="{FF2B5EF4-FFF2-40B4-BE49-F238E27FC236}">
                    <a16:creationId xmlns:a16="http://schemas.microsoft.com/office/drawing/2014/main" id="{00000000-0008-0000-0000-00007F9E0000}"/>
                  </a:ext>
                </a:extLst>
              </xdr:cNvPr>
              <xdr:cNvSpPr/>
            </xdr:nvSpPr>
            <xdr:spPr bwMode="auto">
              <a:xfrm>
                <a:off x="4610030" y="99469380"/>
                <a:ext cx="733425" cy="2077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76" name="Text Box 34">
            <a:extLst>
              <a:ext uri="{FF2B5EF4-FFF2-40B4-BE49-F238E27FC236}">
                <a16:creationId xmlns:a16="http://schemas.microsoft.com/office/drawing/2014/main" id="{00000000-0008-0000-0000-000008030000}"/>
              </a:ext>
            </a:extLst>
          </xdr:cNvPr>
          <xdr:cNvSpPr txBox="1">
            <a:spLocks noChangeArrowheads="1"/>
          </xdr:cNvSpPr>
        </xdr:nvSpPr>
        <xdr:spPr bwMode="auto">
          <a:xfrm>
            <a:off x="4728394" y="99494504"/>
            <a:ext cx="496836" cy="174510"/>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Belgisch</a:t>
            </a:r>
          </a:p>
        </xdr:txBody>
      </xdr:sp>
    </xdr:grpSp>
    <xdr:clientData/>
  </xdr:twoCellAnchor>
  <xdr:twoCellAnchor editAs="oneCell">
    <xdr:from>
      <xdr:col>1</xdr:col>
      <xdr:colOff>2057400</xdr:colOff>
      <xdr:row>390</xdr:row>
      <xdr:rowOff>971550</xdr:rowOff>
    </xdr:from>
    <xdr:to>
      <xdr:col>1</xdr:col>
      <xdr:colOff>3228975</xdr:colOff>
      <xdr:row>390</xdr:row>
      <xdr:rowOff>1228725</xdr:rowOff>
    </xdr:to>
    <xdr:grpSp>
      <xdr:nvGrpSpPr>
        <xdr:cNvPr id="777" name="Groep 11">
          <a:extLst>
            <a:ext uri="{FF2B5EF4-FFF2-40B4-BE49-F238E27FC236}">
              <a16:creationId xmlns:a16="http://schemas.microsoft.com/office/drawing/2014/main" id="{00000000-0008-0000-0000-000009030000}"/>
            </a:ext>
          </a:extLst>
        </xdr:cNvPr>
        <xdr:cNvGrpSpPr>
          <a:grpSpLocks/>
        </xdr:cNvGrpSpPr>
      </xdr:nvGrpSpPr>
      <xdr:grpSpPr bwMode="auto">
        <a:xfrm>
          <a:off x="2293620" y="80516730"/>
          <a:ext cx="1171575" cy="257175"/>
          <a:chOff x="4610103" y="99468921"/>
          <a:chExt cx="733425" cy="207750"/>
        </a:xfrm>
      </xdr:grpSpPr>
      <mc:AlternateContent xmlns:mc="http://schemas.openxmlformats.org/markup-compatibility/2006">
        <mc:Choice xmlns:a14="http://schemas.microsoft.com/office/drawing/2010/main" Requires="a14">
          <xdr:sp macro="" textlink="">
            <xdr:nvSpPr>
              <xdr:cNvPr id="40576" name="Selectievakje 13952" hidden="1">
                <a:extLst>
                  <a:ext uri="{63B3BB69-23CF-44E3-9099-C40C66FF867C}">
                    <a14:compatExt spid="_x0000_s40576"/>
                  </a:ext>
                  <a:ext uri="{FF2B5EF4-FFF2-40B4-BE49-F238E27FC236}">
                    <a16:creationId xmlns:a16="http://schemas.microsoft.com/office/drawing/2014/main" id="{00000000-0008-0000-0000-0000809E0000}"/>
                  </a:ext>
                </a:extLst>
              </xdr:cNvPr>
              <xdr:cNvSpPr/>
            </xdr:nvSpPr>
            <xdr:spPr bwMode="auto">
              <a:xfrm>
                <a:off x="4610103" y="99468921"/>
                <a:ext cx="733425" cy="2077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79" name="Text Box 34">
            <a:extLst>
              <a:ext uri="{FF2B5EF4-FFF2-40B4-BE49-F238E27FC236}">
                <a16:creationId xmlns:a16="http://schemas.microsoft.com/office/drawing/2014/main" id="{00000000-0008-0000-0000-00000B030000}"/>
              </a:ext>
            </a:extLst>
          </xdr:cNvPr>
          <xdr:cNvSpPr txBox="1">
            <a:spLocks noChangeArrowheads="1"/>
          </xdr:cNvSpPr>
        </xdr:nvSpPr>
        <xdr:spPr bwMode="auto">
          <a:xfrm>
            <a:off x="4741282" y="99491065"/>
            <a:ext cx="459136" cy="17807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biologisch</a:t>
            </a:r>
          </a:p>
        </xdr:txBody>
      </xdr:sp>
    </xdr:grpSp>
    <xdr:clientData/>
  </xdr:twoCellAnchor>
  <xdr:twoCellAnchor editAs="oneCell">
    <xdr:from>
      <xdr:col>1</xdr:col>
      <xdr:colOff>4010025</xdr:colOff>
      <xdr:row>390</xdr:row>
      <xdr:rowOff>142875</xdr:rowOff>
    </xdr:from>
    <xdr:to>
      <xdr:col>1</xdr:col>
      <xdr:colOff>5314950</xdr:colOff>
      <xdr:row>390</xdr:row>
      <xdr:rowOff>361950</xdr:rowOff>
    </xdr:to>
    <xdr:grpSp>
      <xdr:nvGrpSpPr>
        <xdr:cNvPr id="780" name="Groep 9">
          <a:extLst>
            <a:ext uri="{FF2B5EF4-FFF2-40B4-BE49-F238E27FC236}">
              <a16:creationId xmlns:a16="http://schemas.microsoft.com/office/drawing/2014/main" id="{00000000-0008-0000-0000-00000C030000}"/>
            </a:ext>
          </a:extLst>
        </xdr:cNvPr>
        <xdr:cNvGrpSpPr>
          <a:grpSpLocks/>
        </xdr:cNvGrpSpPr>
      </xdr:nvGrpSpPr>
      <xdr:grpSpPr bwMode="auto">
        <a:xfrm>
          <a:off x="4246245" y="79688055"/>
          <a:ext cx="1304925" cy="219075"/>
          <a:chOff x="1047747" y="99460050"/>
          <a:chExt cx="1306673" cy="219075"/>
        </a:xfrm>
      </xdr:grpSpPr>
      <mc:AlternateContent xmlns:mc="http://schemas.openxmlformats.org/markup-compatibility/2006">
        <mc:Choice xmlns:a14="http://schemas.microsoft.com/office/drawing/2010/main" Requires="a14">
          <xdr:sp macro="" textlink="">
            <xdr:nvSpPr>
              <xdr:cNvPr id="40577" name="Selectievakje 13953" hidden="1">
                <a:extLst>
                  <a:ext uri="{63B3BB69-23CF-44E3-9099-C40C66FF867C}">
                    <a14:compatExt spid="_x0000_s40577"/>
                  </a:ext>
                  <a:ext uri="{FF2B5EF4-FFF2-40B4-BE49-F238E27FC236}">
                    <a16:creationId xmlns:a16="http://schemas.microsoft.com/office/drawing/2014/main" id="{00000000-0008-0000-0000-0000819E0000}"/>
                  </a:ext>
                </a:extLst>
              </xdr:cNvPr>
              <xdr:cNvSpPr/>
            </xdr:nvSpPr>
            <xdr:spPr bwMode="auto">
              <a:xfrm>
                <a:off x="1047747" y="99460050"/>
                <a:ext cx="1285876" cy="21907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82" name="Text Box 36">
            <a:extLst>
              <a:ext uri="{FF2B5EF4-FFF2-40B4-BE49-F238E27FC236}">
                <a16:creationId xmlns:a16="http://schemas.microsoft.com/office/drawing/2014/main" id="{00000000-0008-0000-0000-00000E030000}"/>
              </a:ext>
            </a:extLst>
          </xdr:cNvPr>
          <xdr:cNvSpPr txBox="1">
            <a:spLocks noChangeArrowheads="1"/>
          </xdr:cNvSpPr>
        </xdr:nvSpPr>
        <xdr:spPr bwMode="auto">
          <a:xfrm>
            <a:off x="1248042" y="99460050"/>
            <a:ext cx="110637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kwaliteitsvol</a:t>
            </a:r>
          </a:p>
        </xdr:txBody>
      </xdr:sp>
    </xdr:grpSp>
    <xdr:clientData/>
  </xdr:twoCellAnchor>
  <xdr:twoCellAnchor editAs="oneCell">
    <xdr:from>
      <xdr:col>1</xdr:col>
      <xdr:colOff>4019550</xdr:colOff>
      <xdr:row>390</xdr:row>
      <xdr:rowOff>552450</xdr:rowOff>
    </xdr:from>
    <xdr:to>
      <xdr:col>1</xdr:col>
      <xdr:colOff>5324475</xdr:colOff>
      <xdr:row>390</xdr:row>
      <xdr:rowOff>771525</xdr:rowOff>
    </xdr:to>
    <xdr:grpSp>
      <xdr:nvGrpSpPr>
        <xdr:cNvPr id="783" name="Groep 9">
          <a:extLst>
            <a:ext uri="{FF2B5EF4-FFF2-40B4-BE49-F238E27FC236}">
              <a16:creationId xmlns:a16="http://schemas.microsoft.com/office/drawing/2014/main" id="{00000000-0008-0000-0000-00000F030000}"/>
            </a:ext>
          </a:extLst>
        </xdr:cNvPr>
        <xdr:cNvGrpSpPr>
          <a:grpSpLocks/>
        </xdr:cNvGrpSpPr>
      </xdr:nvGrpSpPr>
      <xdr:grpSpPr bwMode="auto">
        <a:xfrm>
          <a:off x="4255770" y="80097630"/>
          <a:ext cx="1304925" cy="219075"/>
          <a:chOff x="1047747" y="99460050"/>
          <a:chExt cx="1306673" cy="219075"/>
        </a:xfrm>
      </xdr:grpSpPr>
      <mc:AlternateContent xmlns:mc="http://schemas.openxmlformats.org/markup-compatibility/2006">
        <mc:Choice xmlns:a14="http://schemas.microsoft.com/office/drawing/2010/main" Requires="a14">
          <xdr:sp macro="" textlink="">
            <xdr:nvSpPr>
              <xdr:cNvPr id="40578" name="Selectievakje 13954" hidden="1">
                <a:extLst>
                  <a:ext uri="{63B3BB69-23CF-44E3-9099-C40C66FF867C}">
                    <a14:compatExt spid="_x0000_s40578"/>
                  </a:ext>
                  <a:ext uri="{FF2B5EF4-FFF2-40B4-BE49-F238E27FC236}">
                    <a16:creationId xmlns:a16="http://schemas.microsoft.com/office/drawing/2014/main" id="{00000000-0008-0000-0000-0000829E0000}"/>
                  </a:ext>
                </a:extLst>
              </xdr:cNvPr>
              <xdr:cNvSpPr/>
            </xdr:nvSpPr>
            <xdr:spPr bwMode="auto">
              <a:xfrm>
                <a:off x="1047747" y="99460050"/>
                <a:ext cx="1285876" cy="21907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85" name="Text Box 36">
            <a:extLst>
              <a:ext uri="{FF2B5EF4-FFF2-40B4-BE49-F238E27FC236}">
                <a16:creationId xmlns:a16="http://schemas.microsoft.com/office/drawing/2014/main" id="{00000000-0008-0000-0000-000011030000}"/>
              </a:ext>
            </a:extLst>
          </xdr:cNvPr>
          <xdr:cNvSpPr txBox="1">
            <a:spLocks noChangeArrowheads="1"/>
          </xdr:cNvSpPr>
        </xdr:nvSpPr>
        <xdr:spPr bwMode="auto">
          <a:xfrm>
            <a:off x="1248042" y="99460050"/>
            <a:ext cx="110637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andere:...............</a:t>
            </a:r>
          </a:p>
        </xdr:txBody>
      </xdr:sp>
    </xdr:grpSp>
    <xdr:clientData/>
  </xdr:twoCellAnchor>
  <xdr:twoCellAnchor editAs="oneCell">
    <xdr:from>
      <xdr:col>0</xdr:col>
      <xdr:colOff>219075</xdr:colOff>
      <xdr:row>427</xdr:row>
      <xdr:rowOff>76200</xdr:rowOff>
    </xdr:from>
    <xdr:to>
      <xdr:col>1</xdr:col>
      <xdr:colOff>1333500</xdr:colOff>
      <xdr:row>428</xdr:row>
      <xdr:rowOff>161925</xdr:rowOff>
    </xdr:to>
    <xdr:grpSp>
      <xdr:nvGrpSpPr>
        <xdr:cNvPr id="786" name="Groep 10">
          <a:extLst>
            <a:ext uri="{FF2B5EF4-FFF2-40B4-BE49-F238E27FC236}">
              <a16:creationId xmlns:a16="http://schemas.microsoft.com/office/drawing/2014/main" id="{00000000-0008-0000-0000-000012030000}"/>
            </a:ext>
          </a:extLst>
        </xdr:cNvPr>
        <xdr:cNvGrpSpPr>
          <a:grpSpLocks/>
        </xdr:cNvGrpSpPr>
      </xdr:nvGrpSpPr>
      <xdr:grpSpPr bwMode="auto">
        <a:xfrm>
          <a:off x="219075" y="87911940"/>
          <a:ext cx="1350645" cy="268605"/>
          <a:chOff x="2809874" y="99447907"/>
          <a:chExt cx="1576808" cy="228600"/>
        </a:xfrm>
      </xdr:grpSpPr>
      <mc:AlternateContent xmlns:mc="http://schemas.openxmlformats.org/markup-compatibility/2006">
        <mc:Choice xmlns:a14="http://schemas.microsoft.com/office/drawing/2010/main" Requires="a14">
          <xdr:sp macro="" textlink="">
            <xdr:nvSpPr>
              <xdr:cNvPr id="40579" name="Selectievakje 13955" hidden="1">
                <a:extLst>
                  <a:ext uri="{63B3BB69-23CF-44E3-9099-C40C66FF867C}">
                    <a14:compatExt spid="_x0000_s40579"/>
                  </a:ext>
                  <a:ext uri="{FF2B5EF4-FFF2-40B4-BE49-F238E27FC236}">
                    <a16:creationId xmlns:a16="http://schemas.microsoft.com/office/drawing/2014/main" id="{00000000-0008-0000-0000-0000839E0000}"/>
                  </a:ext>
                </a:extLst>
              </xdr:cNvPr>
              <xdr:cNvSpPr/>
            </xdr:nvSpPr>
            <xdr:spPr bwMode="auto">
              <a:xfrm>
                <a:off x="2809874" y="99447907"/>
                <a:ext cx="1576808"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88" name="Text Box 35">
            <a:extLst>
              <a:ext uri="{FF2B5EF4-FFF2-40B4-BE49-F238E27FC236}">
                <a16:creationId xmlns:a16="http://schemas.microsoft.com/office/drawing/2014/main" id="{00000000-0008-0000-0000-000014030000}"/>
              </a:ext>
            </a:extLst>
          </xdr:cNvPr>
          <xdr:cNvSpPr txBox="1">
            <a:spLocks noChangeArrowheads="1"/>
          </xdr:cNvSpPr>
        </xdr:nvSpPr>
        <xdr:spPr bwMode="auto">
          <a:xfrm>
            <a:off x="3055902" y="99466855"/>
            <a:ext cx="1263683" cy="179614"/>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Kinderopvang</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1724025</xdr:colOff>
      <xdr:row>427</xdr:row>
      <xdr:rowOff>66675</xdr:rowOff>
    </xdr:from>
    <xdr:to>
      <xdr:col>1</xdr:col>
      <xdr:colOff>3067050</xdr:colOff>
      <xdr:row>428</xdr:row>
      <xdr:rowOff>152400</xdr:rowOff>
    </xdr:to>
    <xdr:grpSp>
      <xdr:nvGrpSpPr>
        <xdr:cNvPr id="789" name="Groep 10">
          <a:extLst>
            <a:ext uri="{FF2B5EF4-FFF2-40B4-BE49-F238E27FC236}">
              <a16:creationId xmlns:a16="http://schemas.microsoft.com/office/drawing/2014/main" id="{00000000-0008-0000-0000-000015030000}"/>
            </a:ext>
          </a:extLst>
        </xdr:cNvPr>
        <xdr:cNvGrpSpPr>
          <a:grpSpLocks/>
        </xdr:cNvGrpSpPr>
      </xdr:nvGrpSpPr>
      <xdr:grpSpPr bwMode="auto">
        <a:xfrm>
          <a:off x="1960245" y="87902415"/>
          <a:ext cx="1343025" cy="268605"/>
          <a:chOff x="2809875" y="99447908"/>
          <a:chExt cx="1576808" cy="228600"/>
        </a:xfrm>
      </xdr:grpSpPr>
      <mc:AlternateContent xmlns:mc="http://schemas.openxmlformats.org/markup-compatibility/2006">
        <mc:Choice xmlns:a14="http://schemas.microsoft.com/office/drawing/2010/main" Requires="a14">
          <xdr:sp macro="" textlink="">
            <xdr:nvSpPr>
              <xdr:cNvPr id="40580" name="Selectievakje 13956" hidden="1">
                <a:extLst>
                  <a:ext uri="{63B3BB69-23CF-44E3-9099-C40C66FF867C}">
                    <a14:compatExt spid="_x0000_s40580"/>
                  </a:ext>
                  <a:ext uri="{FF2B5EF4-FFF2-40B4-BE49-F238E27FC236}">
                    <a16:creationId xmlns:a16="http://schemas.microsoft.com/office/drawing/2014/main" id="{00000000-0008-0000-0000-0000849E0000}"/>
                  </a:ext>
                </a:extLst>
              </xdr:cNvPr>
              <xdr:cNvSpPr/>
            </xdr:nvSpPr>
            <xdr:spPr bwMode="auto">
              <a:xfrm>
                <a:off x="2809875" y="99447908"/>
                <a:ext cx="1576808"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91" name="Text Box 35">
            <a:extLst>
              <a:ext uri="{FF2B5EF4-FFF2-40B4-BE49-F238E27FC236}">
                <a16:creationId xmlns:a16="http://schemas.microsoft.com/office/drawing/2014/main" id="{00000000-0008-0000-0000-000017030000}"/>
              </a:ext>
            </a:extLst>
          </xdr:cNvPr>
          <xdr:cNvSpPr txBox="1">
            <a:spLocks noChangeArrowheads="1"/>
          </xdr:cNvSpPr>
        </xdr:nvSpPr>
        <xdr:spPr bwMode="auto">
          <a:xfrm>
            <a:off x="3033536" y="99475019"/>
            <a:ext cx="1263683" cy="179614"/>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Politiek</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3571875</xdr:colOff>
      <xdr:row>427</xdr:row>
      <xdr:rowOff>76200</xdr:rowOff>
    </xdr:from>
    <xdr:to>
      <xdr:col>1</xdr:col>
      <xdr:colOff>4914900</xdr:colOff>
      <xdr:row>428</xdr:row>
      <xdr:rowOff>161925</xdr:rowOff>
    </xdr:to>
    <xdr:grpSp>
      <xdr:nvGrpSpPr>
        <xdr:cNvPr id="792" name="Groep 10">
          <a:extLst>
            <a:ext uri="{FF2B5EF4-FFF2-40B4-BE49-F238E27FC236}">
              <a16:creationId xmlns:a16="http://schemas.microsoft.com/office/drawing/2014/main" id="{00000000-0008-0000-0000-000018030000}"/>
            </a:ext>
          </a:extLst>
        </xdr:cNvPr>
        <xdr:cNvGrpSpPr>
          <a:grpSpLocks/>
        </xdr:cNvGrpSpPr>
      </xdr:nvGrpSpPr>
      <xdr:grpSpPr bwMode="auto">
        <a:xfrm>
          <a:off x="3808095" y="87911940"/>
          <a:ext cx="1343025" cy="268605"/>
          <a:chOff x="2809874" y="99447907"/>
          <a:chExt cx="1576808" cy="228600"/>
        </a:xfrm>
      </xdr:grpSpPr>
      <mc:AlternateContent xmlns:mc="http://schemas.openxmlformats.org/markup-compatibility/2006">
        <mc:Choice xmlns:a14="http://schemas.microsoft.com/office/drawing/2010/main" Requires="a14">
          <xdr:sp macro="" textlink="">
            <xdr:nvSpPr>
              <xdr:cNvPr id="40581" name="Selectievakje 13957" hidden="1">
                <a:extLst>
                  <a:ext uri="{63B3BB69-23CF-44E3-9099-C40C66FF867C}">
                    <a14:compatExt spid="_x0000_s40581"/>
                  </a:ext>
                  <a:ext uri="{FF2B5EF4-FFF2-40B4-BE49-F238E27FC236}">
                    <a16:creationId xmlns:a16="http://schemas.microsoft.com/office/drawing/2014/main" id="{00000000-0008-0000-0000-0000859E0000}"/>
                  </a:ext>
                </a:extLst>
              </xdr:cNvPr>
              <xdr:cNvSpPr/>
            </xdr:nvSpPr>
            <xdr:spPr bwMode="auto">
              <a:xfrm>
                <a:off x="2809874" y="99447907"/>
                <a:ext cx="1576808"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94" name="Text Box 35">
            <a:extLst>
              <a:ext uri="{FF2B5EF4-FFF2-40B4-BE49-F238E27FC236}">
                <a16:creationId xmlns:a16="http://schemas.microsoft.com/office/drawing/2014/main" id="{00000000-0008-0000-0000-00001A030000}"/>
              </a:ext>
            </a:extLst>
          </xdr:cNvPr>
          <xdr:cNvSpPr txBox="1">
            <a:spLocks noChangeArrowheads="1"/>
          </xdr:cNvSpPr>
        </xdr:nvSpPr>
        <xdr:spPr bwMode="auto">
          <a:xfrm>
            <a:off x="3044719" y="99483183"/>
            <a:ext cx="1263683" cy="179614"/>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KMO's</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1695450</xdr:colOff>
      <xdr:row>518</xdr:row>
      <xdr:rowOff>47625</xdr:rowOff>
    </xdr:from>
    <xdr:to>
      <xdr:col>1</xdr:col>
      <xdr:colOff>1971675</xdr:colOff>
      <xdr:row>518</xdr:row>
      <xdr:rowOff>304800</xdr:rowOff>
    </xdr:to>
    <xdr:grpSp>
      <xdr:nvGrpSpPr>
        <xdr:cNvPr id="795" name="Groep 10">
          <a:extLst>
            <a:ext uri="{FF2B5EF4-FFF2-40B4-BE49-F238E27FC236}">
              <a16:creationId xmlns:a16="http://schemas.microsoft.com/office/drawing/2014/main" id="{00000000-0008-0000-0000-00001B030000}"/>
            </a:ext>
          </a:extLst>
        </xdr:cNvPr>
        <xdr:cNvGrpSpPr>
          <a:grpSpLocks/>
        </xdr:cNvGrpSpPr>
      </xdr:nvGrpSpPr>
      <xdr:grpSpPr bwMode="auto">
        <a:xfrm>
          <a:off x="1931670" y="10608754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82" name="Selectievakje 13958" hidden="1">
                <a:extLst>
                  <a:ext uri="{63B3BB69-23CF-44E3-9099-C40C66FF867C}">
                    <a14:compatExt spid="_x0000_s40582"/>
                  </a:ext>
                  <a:ext uri="{FF2B5EF4-FFF2-40B4-BE49-F238E27FC236}">
                    <a16:creationId xmlns:a16="http://schemas.microsoft.com/office/drawing/2014/main" id="{00000000-0008-0000-0000-000086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97" name="Text Box 35">
            <a:extLst>
              <a:ext uri="{FF2B5EF4-FFF2-40B4-BE49-F238E27FC236}">
                <a16:creationId xmlns:a16="http://schemas.microsoft.com/office/drawing/2014/main" id="{00000000-0008-0000-0000-00001D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1</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2200275</xdr:colOff>
      <xdr:row>518</xdr:row>
      <xdr:rowOff>47625</xdr:rowOff>
    </xdr:from>
    <xdr:to>
      <xdr:col>1</xdr:col>
      <xdr:colOff>2476500</xdr:colOff>
      <xdr:row>518</xdr:row>
      <xdr:rowOff>304800</xdr:rowOff>
    </xdr:to>
    <xdr:grpSp>
      <xdr:nvGrpSpPr>
        <xdr:cNvPr id="798" name="Groep 10">
          <a:extLst>
            <a:ext uri="{FF2B5EF4-FFF2-40B4-BE49-F238E27FC236}">
              <a16:creationId xmlns:a16="http://schemas.microsoft.com/office/drawing/2014/main" id="{00000000-0008-0000-0000-00001E030000}"/>
            </a:ext>
          </a:extLst>
        </xdr:cNvPr>
        <xdr:cNvGrpSpPr>
          <a:grpSpLocks/>
        </xdr:cNvGrpSpPr>
      </xdr:nvGrpSpPr>
      <xdr:grpSpPr bwMode="auto">
        <a:xfrm>
          <a:off x="2436495" y="10608754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83" name="Selectievakje 13959" hidden="1">
                <a:extLst>
                  <a:ext uri="{63B3BB69-23CF-44E3-9099-C40C66FF867C}">
                    <a14:compatExt spid="_x0000_s40583"/>
                  </a:ext>
                  <a:ext uri="{FF2B5EF4-FFF2-40B4-BE49-F238E27FC236}">
                    <a16:creationId xmlns:a16="http://schemas.microsoft.com/office/drawing/2014/main" id="{00000000-0008-0000-0000-000087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0" name="Text Box 35">
            <a:extLst>
              <a:ext uri="{FF2B5EF4-FFF2-40B4-BE49-F238E27FC236}">
                <a16:creationId xmlns:a16="http://schemas.microsoft.com/office/drawing/2014/main" id="{00000000-0008-0000-0000-000020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2</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2714625</xdr:colOff>
      <xdr:row>518</xdr:row>
      <xdr:rowOff>38100</xdr:rowOff>
    </xdr:from>
    <xdr:to>
      <xdr:col>1</xdr:col>
      <xdr:colOff>2990850</xdr:colOff>
      <xdr:row>518</xdr:row>
      <xdr:rowOff>295275</xdr:rowOff>
    </xdr:to>
    <xdr:grpSp>
      <xdr:nvGrpSpPr>
        <xdr:cNvPr id="801" name="Groep 10">
          <a:extLst>
            <a:ext uri="{FF2B5EF4-FFF2-40B4-BE49-F238E27FC236}">
              <a16:creationId xmlns:a16="http://schemas.microsoft.com/office/drawing/2014/main" id="{00000000-0008-0000-0000-000021030000}"/>
            </a:ext>
          </a:extLst>
        </xdr:cNvPr>
        <xdr:cNvGrpSpPr>
          <a:grpSpLocks/>
        </xdr:cNvGrpSpPr>
      </xdr:nvGrpSpPr>
      <xdr:grpSpPr bwMode="auto">
        <a:xfrm>
          <a:off x="2950845" y="10607802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84" name="Selectievakje 13960" hidden="1">
                <a:extLst>
                  <a:ext uri="{63B3BB69-23CF-44E3-9099-C40C66FF867C}">
                    <a14:compatExt spid="_x0000_s40584"/>
                  </a:ext>
                  <a:ext uri="{FF2B5EF4-FFF2-40B4-BE49-F238E27FC236}">
                    <a16:creationId xmlns:a16="http://schemas.microsoft.com/office/drawing/2014/main" id="{00000000-0008-0000-0000-000088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3" name="Text Box 35">
            <a:extLst>
              <a:ext uri="{FF2B5EF4-FFF2-40B4-BE49-F238E27FC236}">
                <a16:creationId xmlns:a16="http://schemas.microsoft.com/office/drawing/2014/main" id="{00000000-0008-0000-0000-000023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3</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3190875</xdr:colOff>
      <xdr:row>518</xdr:row>
      <xdr:rowOff>38100</xdr:rowOff>
    </xdr:from>
    <xdr:to>
      <xdr:col>1</xdr:col>
      <xdr:colOff>3467100</xdr:colOff>
      <xdr:row>518</xdr:row>
      <xdr:rowOff>295275</xdr:rowOff>
    </xdr:to>
    <xdr:grpSp>
      <xdr:nvGrpSpPr>
        <xdr:cNvPr id="804" name="Groep 10">
          <a:extLst>
            <a:ext uri="{FF2B5EF4-FFF2-40B4-BE49-F238E27FC236}">
              <a16:creationId xmlns:a16="http://schemas.microsoft.com/office/drawing/2014/main" id="{00000000-0008-0000-0000-000024030000}"/>
            </a:ext>
          </a:extLst>
        </xdr:cNvPr>
        <xdr:cNvGrpSpPr>
          <a:grpSpLocks/>
        </xdr:cNvGrpSpPr>
      </xdr:nvGrpSpPr>
      <xdr:grpSpPr bwMode="auto">
        <a:xfrm>
          <a:off x="3427095" y="10607802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85" name="Selectievakje 13961" hidden="1">
                <a:extLst>
                  <a:ext uri="{63B3BB69-23CF-44E3-9099-C40C66FF867C}">
                    <a14:compatExt spid="_x0000_s40585"/>
                  </a:ext>
                  <a:ext uri="{FF2B5EF4-FFF2-40B4-BE49-F238E27FC236}">
                    <a16:creationId xmlns:a16="http://schemas.microsoft.com/office/drawing/2014/main" id="{00000000-0008-0000-0000-000089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6" name="Text Box 35">
            <a:extLst>
              <a:ext uri="{FF2B5EF4-FFF2-40B4-BE49-F238E27FC236}">
                <a16:creationId xmlns:a16="http://schemas.microsoft.com/office/drawing/2014/main" id="{00000000-0008-0000-0000-000026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4</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3705225</xdr:colOff>
      <xdr:row>518</xdr:row>
      <xdr:rowOff>28575</xdr:rowOff>
    </xdr:from>
    <xdr:to>
      <xdr:col>1</xdr:col>
      <xdr:colOff>3981450</xdr:colOff>
      <xdr:row>518</xdr:row>
      <xdr:rowOff>285750</xdr:rowOff>
    </xdr:to>
    <xdr:grpSp>
      <xdr:nvGrpSpPr>
        <xdr:cNvPr id="807" name="Groep 10">
          <a:extLst>
            <a:ext uri="{FF2B5EF4-FFF2-40B4-BE49-F238E27FC236}">
              <a16:creationId xmlns:a16="http://schemas.microsoft.com/office/drawing/2014/main" id="{00000000-0008-0000-0000-000027030000}"/>
            </a:ext>
          </a:extLst>
        </xdr:cNvPr>
        <xdr:cNvGrpSpPr>
          <a:grpSpLocks/>
        </xdr:cNvGrpSpPr>
      </xdr:nvGrpSpPr>
      <xdr:grpSpPr bwMode="auto">
        <a:xfrm>
          <a:off x="3941445" y="10606849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86" name="Selectievakje 13962" hidden="1">
                <a:extLst>
                  <a:ext uri="{63B3BB69-23CF-44E3-9099-C40C66FF867C}">
                    <a14:compatExt spid="_x0000_s40586"/>
                  </a:ext>
                  <a:ext uri="{FF2B5EF4-FFF2-40B4-BE49-F238E27FC236}">
                    <a16:creationId xmlns:a16="http://schemas.microsoft.com/office/drawing/2014/main" id="{00000000-0008-0000-0000-00008A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9" name="Text Box 35">
            <a:extLst>
              <a:ext uri="{FF2B5EF4-FFF2-40B4-BE49-F238E27FC236}">
                <a16:creationId xmlns:a16="http://schemas.microsoft.com/office/drawing/2014/main" id="{00000000-0008-0000-0000-000029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5</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1695450</xdr:colOff>
      <xdr:row>519</xdr:row>
      <xdr:rowOff>47625</xdr:rowOff>
    </xdr:from>
    <xdr:to>
      <xdr:col>1</xdr:col>
      <xdr:colOff>1971675</xdr:colOff>
      <xdr:row>519</xdr:row>
      <xdr:rowOff>304800</xdr:rowOff>
    </xdr:to>
    <xdr:grpSp>
      <xdr:nvGrpSpPr>
        <xdr:cNvPr id="810" name="Groep 10">
          <a:extLst>
            <a:ext uri="{FF2B5EF4-FFF2-40B4-BE49-F238E27FC236}">
              <a16:creationId xmlns:a16="http://schemas.microsoft.com/office/drawing/2014/main" id="{00000000-0008-0000-0000-00002A030000}"/>
            </a:ext>
          </a:extLst>
        </xdr:cNvPr>
        <xdr:cNvGrpSpPr>
          <a:grpSpLocks/>
        </xdr:cNvGrpSpPr>
      </xdr:nvGrpSpPr>
      <xdr:grpSpPr bwMode="auto">
        <a:xfrm>
          <a:off x="1931670" y="10641520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87" name="Selectievakje 13963" hidden="1">
                <a:extLst>
                  <a:ext uri="{63B3BB69-23CF-44E3-9099-C40C66FF867C}">
                    <a14:compatExt spid="_x0000_s40587"/>
                  </a:ext>
                  <a:ext uri="{FF2B5EF4-FFF2-40B4-BE49-F238E27FC236}">
                    <a16:creationId xmlns:a16="http://schemas.microsoft.com/office/drawing/2014/main" id="{00000000-0008-0000-0000-00008B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12" name="Text Box 35">
            <a:extLst>
              <a:ext uri="{FF2B5EF4-FFF2-40B4-BE49-F238E27FC236}">
                <a16:creationId xmlns:a16="http://schemas.microsoft.com/office/drawing/2014/main" id="{00000000-0008-0000-0000-00002C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1</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2200275</xdr:colOff>
      <xdr:row>519</xdr:row>
      <xdr:rowOff>47625</xdr:rowOff>
    </xdr:from>
    <xdr:to>
      <xdr:col>1</xdr:col>
      <xdr:colOff>2476500</xdr:colOff>
      <xdr:row>519</xdr:row>
      <xdr:rowOff>304800</xdr:rowOff>
    </xdr:to>
    <xdr:grpSp>
      <xdr:nvGrpSpPr>
        <xdr:cNvPr id="813" name="Groep 10">
          <a:extLst>
            <a:ext uri="{FF2B5EF4-FFF2-40B4-BE49-F238E27FC236}">
              <a16:creationId xmlns:a16="http://schemas.microsoft.com/office/drawing/2014/main" id="{00000000-0008-0000-0000-00002D030000}"/>
            </a:ext>
          </a:extLst>
        </xdr:cNvPr>
        <xdr:cNvGrpSpPr>
          <a:grpSpLocks/>
        </xdr:cNvGrpSpPr>
      </xdr:nvGrpSpPr>
      <xdr:grpSpPr bwMode="auto">
        <a:xfrm>
          <a:off x="2436495" y="10641520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88" name="Selectievakje 13964" hidden="1">
                <a:extLst>
                  <a:ext uri="{63B3BB69-23CF-44E3-9099-C40C66FF867C}">
                    <a14:compatExt spid="_x0000_s40588"/>
                  </a:ext>
                  <a:ext uri="{FF2B5EF4-FFF2-40B4-BE49-F238E27FC236}">
                    <a16:creationId xmlns:a16="http://schemas.microsoft.com/office/drawing/2014/main" id="{00000000-0008-0000-0000-00008C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15" name="Text Box 35">
            <a:extLst>
              <a:ext uri="{FF2B5EF4-FFF2-40B4-BE49-F238E27FC236}">
                <a16:creationId xmlns:a16="http://schemas.microsoft.com/office/drawing/2014/main" id="{00000000-0008-0000-0000-00002F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2</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2714625</xdr:colOff>
      <xdr:row>519</xdr:row>
      <xdr:rowOff>38100</xdr:rowOff>
    </xdr:from>
    <xdr:to>
      <xdr:col>1</xdr:col>
      <xdr:colOff>2990850</xdr:colOff>
      <xdr:row>519</xdr:row>
      <xdr:rowOff>295275</xdr:rowOff>
    </xdr:to>
    <xdr:grpSp>
      <xdr:nvGrpSpPr>
        <xdr:cNvPr id="816" name="Groep 10">
          <a:extLst>
            <a:ext uri="{FF2B5EF4-FFF2-40B4-BE49-F238E27FC236}">
              <a16:creationId xmlns:a16="http://schemas.microsoft.com/office/drawing/2014/main" id="{00000000-0008-0000-0000-000030030000}"/>
            </a:ext>
          </a:extLst>
        </xdr:cNvPr>
        <xdr:cNvGrpSpPr>
          <a:grpSpLocks/>
        </xdr:cNvGrpSpPr>
      </xdr:nvGrpSpPr>
      <xdr:grpSpPr bwMode="auto">
        <a:xfrm>
          <a:off x="2950845" y="10640568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89" name="Selectievakje 13965" hidden="1">
                <a:extLst>
                  <a:ext uri="{63B3BB69-23CF-44E3-9099-C40C66FF867C}">
                    <a14:compatExt spid="_x0000_s40589"/>
                  </a:ext>
                  <a:ext uri="{FF2B5EF4-FFF2-40B4-BE49-F238E27FC236}">
                    <a16:creationId xmlns:a16="http://schemas.microsoft.com/office/drawing/2014/main" id="{00000000-0008-0000-0000-00008D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18" name="Text Box 35">
            <a:extLst>
              <a:ext uri="{FF2B5EF4-FFF2-40B4-BE49-F238E27FC236}">
                <a16:creationId xmlns:a16="http://schemas.microsoft.com/office/drawing/2014/main" id="{00000000-0008-0000-0000-000032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3</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3190875</xdr:colOff>
      <xdr:row>519</xdr:row>
      <xdr:rowOff>38100</xdr:rowOff>
    </xdr:from>
    <xdr:to>
      <xdr:col>1</xdr:col>
      <xdr:colOff>3467100</xdr:colOff>
      <xdr:row>519</xdr:row>
      <xdr:rowOff>295275</xdr:rowOff>
    </xdr:to>
    <xdr:grpSp>
      <xdr:nvGrpSpPr>
        <xdr:cNvPr id="819" name="Groep 10">
          <a:extLst>
            <a:ext uri="{FF2B5EF4-FFF2-40B4-BE49-F238E27FC236}">
              <a16:creationId xmlns:a16="http://schemas.microsoft.com/office/drawing/2014/main" id="{00000000-0008-0000-0000-000033030000}"/>
            </a:ext>
          </a:extLst>
        </xdr:cNvPr>
        <xdr:cNvGrpSpPr>
          <a:grpSpLocks/>
        </xdr:cNvGrpSpPr>
      </xdr:nvGrpSpPr>
      <xdr:grpSpPr bwMode="auto">
        <a:xfrm>
          <a:off x="3427095" y="10640568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90" name="Selectievakje 13966" hidden="1">
                <a:extLst>
                  <a:ext uri="{63B3BB69-23CF-44E3-9099-C40C66FF867C}">
                    <a14:compatExt spid="_x0000_s40590"/>
                  </a:ext>
                  <a:ext uri="{FF2B5EF4-FFF2-40B4-BE49-F238E27FC236}">
                    <a16:creationId xmlns:a16="http://schemas.microsoft.com/office/drawing/2014/main" id="{00000000-0008-0000-0000-00008E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21" name="Text Box 35">
            <a:extLst>
              <a:ext uri="{FF2B5EF4-FFF2-40B4-BE49-F238E27FC236}">
                <a16:creationId xmlns:a16="http://schemas.microsoft.com/office/drawing/2014/main" id="{00000000-0008-0000-0000-000035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4</a:t>
            </a:r>
          </a:p>
          <a:p>
            <a:pPr algn="l" rtl="0">
              <a:defRPr sz="1000"/>
            </a:pPr>
            <a:endParaRPr lang="nl-BE" sz="1100" b="0" i="0" u="none" strike="noStrike" baseline="0">
              <a:solidFill>
                <a:srgbClr val="000000"/>
              </a:solidFill>
              <a:latin typeface="+mn-lt"/>
              <a:cs typeface="Arial"/>
            </a:endParaRPr>
          </a:p>
        </xdr:txBody>
      </xdr:sp>
    </xdr:grpSp>
    <xdr:clientData/>
  </xdr:twoCellAnchor>
  <xdr:twoCellAnchor editAs="oneCell">
    <xdr:from>
      <xdr:col>1</xdr:col>
      <xdr:colOff>3705225</xdr:colOff>
      <xdr:row>519</xdr:row>
      <xdr:rowOff>28575</xdr:rowOff>
    </xdr:from>
    <xdr:to>
      <xdr:col>1</xdr:col>
      <xdr:colOff>3981450</xdr:colOff>
      <xdr:row>519</xdr:row>
      <xdr:rowOff>285750</xdr:rowOff>
    </xdr:to>
    <xdr:grpSp>
      <xdr:nvGrpSpPr>
        <xdr:cNvPr id="822" name="Groep 10">
          <a:extLst>
            <a:ext uri="{FF2B5EF4-FFF2-40B4-BE49-F238E27FC236}">
              <a16:creationId xmlns:a16="http://schemas.microsoft.com/office/drawing/2014/main" id="{00000000-0008-0000-0000-000036030000}"/>
            </a:ext>
          </a:extLst>
        </xdr:cNvPr>
        <xdr:cNvGrpSpPr>
          <a:grpSpLocks/>
        </xdr:cNvGrpSpPr>
      </xdr:nvGrpSpPr>
      <xdr:grpSpPr bwMode="auto">
        <a:xfrm>
          <a:off x="3941445" y="10639615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91" name="Selectievakje 13967" hidden="1">
                <a:extLst>
                  <a:ext uri="{63B3BB69-23CF-44E3-9099-C40C66FF867C}">
                    <a14:compatExt spid="_x0000_s40591"/>
                  </a:ext>
                  <a:ext uri="{FF2B5EF4-FFF2-40B4-BE49-F238E27FC236}">
                    <a16:creationId xmlns:a16="http://schemas.microsoft.com/office/drawing/2014/main" id="{00000000-0008-0000-0000-00008F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24" name="Text Box 35">
            <a:extLst>
              <a:ext uri="{FF2B5EF4-FFF2-40B4-BE49-F238E27FC236}">
                <a16:creationId xmlns:a16="http://schemas.microsoft.com/office/drawing/2014/main" id="{00000000-0008-0000-0000-000038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5</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1695450</xdr:colOff>
      <xdr:row>522</xdr:row>
      <xdr:rowOff>47625</xdr:rowOff>
    </xdr:from>
    <xdr:to>
      <xdr:col>1</xdr:col>
      <xdr:colOff>1971675</xdr:colOff>
      <xdr:row>522</xdr:row>
      <xdr:rowOff>304800</xdr:rowOff>
    </xdr:to>
    <xdr:grpSp>
      <xdr:nvGrpSpPr>
        <xdr:cNvPr id="825" name="Groep 10">
          <a:extLst>
            <a:ext uri="{FF2B5EF4-FFF2-40B4-BE49-F238E27FC236}">
              <a16:creationId xmlns:a16="http://schemas.microsoft.com/office/drawing/2014/main" id="{00000000-0008-0000-0000-000039030000}"/>
            </a:ext>
          </a:extLst>
        </xdr:cNvPr>
        <xdr:cNvGrpSpPr>
          <a:grpSpLocks/>
        </xdr:cNvGrpSpPr>
      </xdr:nvGrpSpPr>
      <xdr:grpSpPr bwMode="auto">
        <a:xfrm>
          <a:off x="1931670" y="10717720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92" name="Selectievakje 13968" hidden="1">
                <a:extLst>
                  <a:ext uri="{63B3BB69-23CF-44E3-9099-C40C66FF867C}">
                    <a14:compatExt spid="_x0000_s40592"/>
                  </a:ext>
                  <a:ext uri="{FF2B5EF4-FFF2-40B4-BE49-F238E27FC236}">
                    <a16:creationId xmlns:a16="http://schemas.microsoft.com/office/drawing/2014/main" id="{00000000-0008-0000-0000-000090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27" name="Text Box 35">
            <a:extLst>
              <a:ext uri="{FF2B5EF4-FFF2-40B4-BE49-F238E27FC236}">
                <a16:creationId xmlns:a16="http://schemas.microsoft.com/office/drawing/2014/main" id="{00000000-0008-0000-0000-00003B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1</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2200275</xdr:colOff>
      <xdr:row>522</xdr:row>
      <xdr:rowOff>47625</xdr:rowOff>
    </xdr:from>
    <xdr:to>
      <xdr:col>1</xdr:col>
      <xdr:colOff>2476500</xdr:colOff>
      <xdr:row>522</xdr:row>
      <xdr:rowOff>304800</xdr:rowOff>
    </xdr:to>
    <xdr:grpSp>
      <xdr:nvGrpSpPr>
        <xdr:cNvPr id="828" name="Groep 10">
          <a:extLst>
            <a:ext uri="{FF2B5EF4-FFF2-40B4-BE49-F238E27FC236}">
              <a16:creationId xmlns:a16="http://schemas.microsoft.com/office/drawing/2014/main" id="{00000000-0008-0000-0000-00003C030000}"/>
            </a:ext>
          </a:extLst>
        </xdr:cNvPr>
        <xdr:cNvGrpSpPr>
          <a:grpSpLocks/>
        </xdr:cNvGrpSpPr>
      </xdr:nvGrpSpPr>
      <xdr:grpSpPr bwMode="auto">
        <a:xfrm>
          <a:off x="2436495" y="10717720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93" name="Selectievakje 13969" hidden="1">
                <a:extLst>
                  <a:ext uri="{63B3BB69-23CF-44E3-9099-C40C66FF867C}">
                    <a14:compatExt spid="_x0000_s40593"/>
                  </a:ext>
                  <a:ext uri="{FF2B5EF4-FFF2-40B4-BE49-F238E27FC236}">
                    <a16:creationId xmlns:a16="http://schemas.microsoft.com/office/drawing/2014/main" id="{00000000-0008-0000-0000-000091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0" name="Text Box 35">
            <a:extLst>
              <a:ext uri="{FF2B5EF4-FFF2-40B4-BE49-F238E27FC236}">
                <a16:creationId xmlns:a16="http://schemas.microsoft.com/office/drawing/2014/main" id="{00000000-0008-0000-0000-00003E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2</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2714625</xdr:colOff>
      <xdr:row>522</xdr:row>
      <xdr:rowOff>38100</xdr:rowOff>
    </xdr:from>
    <xdr:to>
      <xdr:col>1</xdr:col>
      <xdr:colOff>2990850</xdr:colOff>
      <xdr:row>522</xdr:row>
      <xdr:rowOff>295275</xdr:rowOff>
    </xdr:to>
    <xdr:grpSp>
      <xdr:nvGrpSpPr>
        <xdr:cNvPr id="831" name="Groep 10">
          <a:extLst>
            <a:ext uri="{FF2B5EF4-FFF2-40B4-BE49-F238E27FC236}">
              <a16:creationId xmlns:a16="http://schemas.microsoft.com/office/drawing/2014/main" id="{00000000-0008-0000-0000-00003F030000}"/>
            </a:ext>
          </a:extLst>
        </xdr:cNvPr>
        <xdr:cNvGrpSpPr>
          <a:grpSpLocks/>
        </xdr:cNvGrpSpPr>
      </xdr:nvGrpSpPr>
      <xdr:grpSpPr bwMode="auto">
        <a:xfrm>
          <a:off x="2950845" y="10716768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94" name="Selectievakje 13970" hidden="1">
                <a:extLst>
                  <a:ext uri="{63B3BB69-23CF-44E3-9099-C40C66FF867C}">
                    <a14:compatExt spid="_x0000_s40594"/>
                  </a:ext>
                  <a:ext uri="{FF2B5EF4-FFF2-40B4-BE49-F238E27FC236}">
                    <a16:creationId xmlns:a16="http://schemas.microsoft.com/office/drawing/2014/main" id="{00000000-0008-0000-0000-000092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3" name="Text Box 35">
            <a:extLst>
              <a:ext uri="{FF2B5EF4-FFF2-40B4-BE49-F238E27FC236}">
                <a16:creationId xmlns:a16="http://schemas.microsoft.com/office/drawing/2014/main" id="{00000000-0008-0000-0000-000041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3</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3190875</xdr:colOff>
      <xdr:row>522</xdr:row>
      <xdr:rowOff>38100</xdr:rowOff>
    </xdr:from>
    <xdr:to>
      <xdr:col>1</xdr:col>
      <xdr:colOff>3467100</xdr:colOff>
      <xdr:row>522</xdr:row>
      <xdr:rowOff>295275</xdr:rowOff>
    </xdr:to>
    <xdr:grpSp>
      <xdr:nvGrpSpPr>
        <xdr:cNvPr id="834" name="Groep 10">
          <a:extLst>
            <a:ext uri="{FF2B5EF4-FFF2-40B4-BE49-F238E27FC236}">
              <a16:creationId xmlns:a16="http://schemas.microsoft.com/office/drawing/2014/main" id="{00000000-0008-0000-0000-000042030000}"/>
            </a:ext>
          </a:extLst>
        </xdr:cNvPr>
        <xdr:cNvGrpSpPr>
          <a:grpSpLocks/>
        </xdr:cNvGrpSpPr>
      </xdr:nvGrpSpPr>
      <xdr:grpSpPr bwMode="auto">
        <a:xfrm>
          <a:off x="3427095" y="10716768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95" name="Selectievakje 13971" hidden="1">
                <a:extLst>
                  <a:ext uri="{63B3BB69-23CF-44E3-9099-C40C66FF867C}">
                    <a14:compatExt spid="_x0000_s40595"/>
                  </a:ext>
                  <a:ext uri="{FF2B5EF4-FFF2-40B4-BE49-F238E27FC236}">
                    <a16:creationId xmlns:a16="http://schemas.microsoft.com/office/drawing/2014/main" id="{00000000-0008-0000-0000-000093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6" name="Text Box 35">
            <a:extLst>
              <a:ext uri="{FF2B5EF4-FFF2-40B4-BE49-F238E27FC236}">
                <a16:creationId xmlns:a16="http://schemas.microsoft.com/office/drawing/2014/main" id="{00000000-0008-0000-0000-000044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4</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3705225</xdr:colOff>
      <xdr:row>522</xdr:row>
      <xdr:rowOff>28575</xdr:rowOff>
    </xdr:from>
    <xdr:to>
      <xdr:col>1</xdr:col>
      <xdr:colOff>3981450</xdr:colOff>
      <xdr:row>522</xdr:row>
      <xdr:rowOff>285750</xdr:rowOff>
    </xdr:to>
    <xdr:grpSp>
      <xdr:nvGrpSpPr>
        <xdr:cNvPr id="837" name="Groep 10">
          <a:extLst>
            <a:ext uri="{FF2B5EF4-FFF2-40B4-BE49-F238E27FC236}">
              <a16:creationId xmlns:a16="http://schemas.microsoft.com/office/drawing/2014/main" id="{00000000-0008-0000-0000-000045030000}"/>
            </a:ext>
          </a:extLst>
        </xdr:cNvPr>
        <xdr:cNvGrpSpPr>
          <a:grpSpLocks/>
        </xdr:cNvGrpSpPr>
      </xdr:nvGrpSpPr>
      <xdr:grpSpPr bwMode="auto">
        <a:xfrm>
          <a:off x="3941445" y="10715815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96" name="Selectievakje 13972" hidden="1">
                <a:extLst>
                  <a:ext uri="{63B3BB69-23CF-44E3-9099-C40C66FF867C}">
                    <a14:compatExt spid="_x0000_s40596"/>
                  </a:ext>
                  <a:ext uri="{FF2B5EF4-FFF2-40B4-BE49-F238E27FC236}">
                    <a16:creationId xmlns:a16="http://schemas.microsoft.com/office/drawing/2014/main" id="{00000000-0008-0000-0000-000094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9" name="Text Box 35">
            <a:extLst>
              <a:ext uri="{FF2B5EF4-FFF2-40B4-BE49-F238E27FC236}">
                <a16:creationId xmlns:a16="http://schemas.microsoft.com/office/drawing/2014/main" id="{00000000-0008-0000-0000-000047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5</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1695450</xdr:colOff>
      <xdr:row>523</xdr:row>
      <xdr:rowOff>47625</xdr:rowOff>
    </xdr:from>
    <xdr:to>
      <xdr:col>1</xdr:col>
      <xdr:colOff>1971675</xdr:colOff>
      <xdr:row>523</xdr:row>
      <xdr:rowOff>304800</xdr:rowOff>
    </xdr:to>
    <xdr:grpSp>
      <xdr:nvGrpSpPr>
        <xdr:cNvPr id="840" name="Groep 10">
          <a:extLst>
            <a:ext uri="{FF2B5EF4-FFF2-40B4-BE49-F238E27FC236}">
              <a16:creationId xmlns:a16="http://schemas.microsoft.com/office/drawing/2014/main" id="{00000000-0008-0000-0000-000048030000}"/>
            </a:ext>
          </a:extLst>
        </xdr:cNvPr>
        <xdr:cNvGrpSpPr>
          <a:grpSpLocks/>
        </xdr:cNvGrpSpPr>
      </xdr:nvGrpSpPr>
      <xdr:grpSpPr bwMode="auto">
        <a:xfrm>
          <a:off x="1931670" y="10750486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97" name="Selectievakje 13973" hidden="1">
                <a:extLst>
                  <a:ext uri="{63B3BB69-23CF-44E3-9099-C40C66FF867C}">
                    <a14:compatExt spid="_x0000_s40597"/>
                  </a:ext>
                  <a:ext uri="{FF2B5EF4-FFF2-40B4-BE49-F238E27FC236}">
                    <a16:creationId xmlns:a16="http://schemas.microsoft.com/office/drawing/2014/main" id="{00000000-0008-0000-0000-000095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42" name="Text Box 35">
            <a:extLst>
              <a:ext uri="{FF2B5EF4-FFF2-40B4-BE49-F238E27FC236}">
                <a16:creationId xmlns:a16="http://schemas.microsoft.com/office/drawing/2014/main" id="{00000000-0008-0000-0000-00004A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1</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2200275</xdr:colOff>
      <xdr:row>523</xdr:row>
      <xdr:rowOff>47625</xdr:rowOff>
    </xdr:from>
    <xdr:to>
      <xdr:col>1</xdr:col>
      <xdr:colOff>2476500</xdr:colOff>
      <xdr:row>523</xdr:row>
      <xdr:rowOff>304800</xdr:rowOff>
    </xdr:to>
    <xdr:grpSp>
      <xdr:nvGrpSpPr>
        <xdr:cNvPr id="843" name="Groep 10">
          <a:extLst>
            <a:ext uri="{FF2B5EF4-FFF2-40B4-BE49-F238E27FC236}">
              <a16:creationId xmlns:a16="http://schemas.microsoft.com/office/drawing/2014/main" id="{00000000-0008-0000-0000-00004B030000}"/>
            </a:ext>
          </a:extLst>
        </xdr:cNvPr>
        <xdr:cNvGrpSpPr>
          <a:grpSpLocks/>
        </xdr:cNvGrpSpPr>
      </xdr:nvGrpSpPr>
      <xdr:grpSpPr bwMode="auto">
        <a:xfrm>
          <a:off x="2436495" y="10750486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98" name="Selectievakje 13974" hidden="1">
                <a:extLst>
                  <a:ext uri="{63B3BB69-23CF-44E3-9099-C40C66FF867C}">
                    <a14:compatExt spid="_x0000_s40598"/>
                  </a:ext>
                  <a:ext uri="{FF2B5EF4-FFF2-40B4-BE49-F238E27FC236}">
                    <a16:creationId xmlns:a16="http://schemas.microsoft.com/office/drawing/2014/main" id="{00000000-0008-0000-0000-000096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45" name="Text Box 35">
            <a:extLst>
              <a:ext uri="{FF2B5EF4-FFF2-40B4-BE49-F238E27FC236}">
                <a16:creationId xmlns:a16="http://schemas.microsoft.com/office/drawing/2014/main" id="{00000000-0008-0000-0000-00004D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2</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2714625</xdr:colOff>
      <xdr:row>523</xdr:row>
      <xdr:rowOff>38100</xdr:rowOff>
    </xdr:from>
    <xdr:to>
      <xdr:col>1</xdr:col>
      <xdr:colOff>2990850</xdr:colOff>
      <xdr:row>523</xdr:row>
      <xdr:rowOff>295275</xdr:rowOff>
    </xdr:to>
    <xdr:grpSp>
      <xdr:nvGrpSpPr>
        <xdr:cNvPr id="846" name="Groep 10">
          <a:extLst>
            <a:ext uri="{FF2B5EF4-FFF2-40B4-BE49-F238E27FC236}">
              <a16:creationId xmlns:a16="http://schemas.microsoft.com/office/drawing/2014/main" id="{00000000-0008-0000-0000-00004E030000}"/>
            </a:ext>
          </a:extLst>
        </xdr:cNvPr>
        <xdr:cNvGrpSpPr>
          <a:grpSpLocks/>
        </xdr:cNvGrpSpPr>
      </xdr:nvGrpSpPr>
      <xdr:grpSpPr bwMode="auto">
        <a:xfrm>
          <a:off x="2950845" y="10749534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599" name="Selectievakje 13975" hidden="1">
                <a:extLst>
                  <a:ext uri="{63B3BB69-23CF-44E3-9099-C40C66FF867C}">
                    <a14:compatExt spid="_x0000_s40599"/>
                  </a:ext>
                  <a:ext uri="{FF2B5EF4-FFF2-40B4-BE49-F238E27FC236}">
                    <a16:creationId xmlns:a16="http://schemas.microsoft.com/office/drawing/2014/main" id="{00000000-0008-0000-0000-000097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48" name="Text Box 35">
            <a:extLst>
              <a:ext uri="{FF2B5EF4-FFF2-40B4-BE49-F238E27FC236}">
                <a16:creationId xmlns:a16="http://schemas.microsoft.com/office/drawing/2014/main" id="{00000000-0008-0000-0000-000050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3</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3190875</xdr:colOff>
      <xdr:row>523</xdr:row>
      <xdr:rowOff>38100</xdr:rowOff>
    </xdr:from>
    <xdr:to>
      <xdr:col>1</xdr:col>
      <xdr:colOff>3467100</xdr:colOff>
      <xdr:row>523</xdr:row>
      <xdr:rowOff>295275</xdr:rowOff>
    </xdr:to>
    <xdr:grpSp>
      <xdr:nvGrpSpPr>
        <xdr:cNvPr id="849" name="Groep 10">
          <a:extLst>
            <a:ext uri="{FF2B5EF4-FFF2-40B4-BE49-F238E27FC236}">
              <a16:creationId xmlns:a16="http://schemas.microsoft.com/office/drawing/2014/main" id="{00000000-0008-0000-0000-000051030000}"/>
            </a:ext>
          </a:extLst>
        </xdr:cNvPr>
        <xdr:cNvGrpSpPr>
          <a:grpSpLocks/>
        </xdr:cNvGrpSpPr>
      </xdr:nvGrpSpPr>
      <xdr:grpSpPr bwMode="auto">
        <a:xfrm>
          <a:off x="3427095" y="10749534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00" name="Selectievakje 13976" hidden="1">
                <a:extLst>
                  <a:ext uri="{63B3BB69-23CF-44E3-9099-C40C66FF867C}">
                    <a14:compatExt spid="_x0000_s40600"/>
                  </a:ext>
                  <a:ext uri="{FF2B5EF4-FFF2-40B4-BE49-F238E27FC236}">
                    <a16:creationId xmlns:a16="http://schemas.microsoft.com/office/drawing/2014/main" id="{00000000-0008-0000-0000-000098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51" name="Text Box 35">
            <a:extLst>
              <a:ext uri="{FF2B5EF4-FFF2-40B4-BE49-F238E27FC236}">
                <a16:creationId xmlns:a16="http://schemas.microsoft.com/office/drawing/2014/main" id="{00000000-0008-0000-0000-000053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4</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3705225</xdr:colOff>
      <xdr:row>523</xdr:row>
      <xdr:rowOff>28575</xdr:rowOff>
    </xdr:from>
    <xdr:to>
      <xdr:col>1</xdr:col>
      <xdr:colOff>3981450</xdr:colOff>
      <xdr:row>523</xdr:row>
      <xdr:rowOff>285750</xdr:rowOff>
    </xdr:to>
    <xdr:grpSp>
      <xdr:nvGrpSpPr>
        <xdr:cNvPr id="852" name="Groep 10">
          <a:extLst>
            <a:ext uri="{FF2B5EF4-FFF2-40B4-BE49-F238E27FC236}">
              <a16:creationId xmlns:a16="http://schemas.microsoft.com/office/drawing/2014/main" id="{00000000-0008-0000-0000-000054030000}"/>
            </a:ext>
          </a:extLst>
        </xdr:cNvPr>
        <xdr:cNvGrpSpPr>
          <a:grpSpLocks/>
        </xdr:cNvGrpSpPr>
      </xdr:nvGrpSpPr>
      <xdr:grpSpPr bwMode="auto">
        <a:xfrm>
          <a:off x="3941445" y="10748581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01" name="Selectievakje 13977" hidden="1">
                <a:extLst>
                  <a:ext uri="{63B3BB69-23CF-44E3-9099-C40C66FF867C}">
                    <a14:compatExt spid="_x0000_s40601"/>
                  </a:ext>
                  <a:ext uri="{FF2B5EF4-FFF2-40B4-BE49-F238E27FC236}">
                    <a16:creationId xmlns:a16="http://schemas.microsoft.com/office/drawing/2014/main" id="{00000000-0008-0000-0000-000099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54" name="Text Box 35">
            <a:extLst>
              <a:ext uri="{FF2B5EF4-FFF2-40B4-BE49-F238E27FC236}">
                <a16:creationId xmlns:a16="http://schemas.microsoft.com/office/drawing/2014/main" id="{00000000-0008-0000-0000-000056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5</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1695450</xdr:colOff>
      <xdr:row>517</xdr:row>
      <xdr:rowOff>47625</xdr:rowOff>
    </xdr:from>
    <xdr:to>
      <xdr:col>1</xdr:col>
      <xdr:colOff>1971675</xdr:colOff>
      <xdr:row>517</xdr:row>
      <xdr:rowOff>304800</xdr:rowOff>
    </xdr:to>
    <xdr:grpSp>
      <xdr:nvGrpSpPr>
        <xdr:cNvPr id="855" name="Groep 10">
          <a:extLst>
            <a:ext uri="{FF2B5EF4-FFF2-40B4-BE49-F238E27FC236}">
              <a16:creationId xmlns:a16="http://schemas.microsoft.com/office/drawing/2014/main" id="{00000000-0008-0000-0000-000057030000}"/>
            </a:ext>
          </a:extLst>
        </xdr:cNvPr>
        <xdr:cNvGrpSpPr>
          <a:grpSpLocks/>
        </xdr:cNvGrpSpPr>
      </xdr:nvGrpSpPr>
      <xdr:grpSpPr bwMode="auto">
        <a:xfrm>
          <a:off x="1931670" y="10575988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02" name="Selectievakje 13978" hidden="1">
                <a:extLst>
                  <a:ext uri="{63B3BB69-23CF-44E3-9099-C40C66FF867C}">
                    <a14:compatExt spid="_x0000_s40602"/>
                  </a:ext>
                  <a:ext uri="{FF2B5EF4-FFF2-40B4-BE49-F238E27FC236}">
                    <a16:creationId xmlns:a16="http://schemas.microsoft.com/office/drawing/2014/main" id="{00000000-0008-0000-0000-00009A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57" name="Text Box 35">
            <a:extLst>
              <a:ext uri="{FF2B5EF4-FFF2-40B4-BE49-F238E27FC236}">
                <a16:creationId xmlns:a16="http://schemas.microsoft.com/office/drawing/2014/main" id="{00000000-0008-0000-0000-000059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Arial"/>
                <a:cs typeface="Arial"/>
              </a:rPr>
              <a:t>1</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2200275</xdr:colOff>
      <xdr:row>517</xdr:row>
      <xdr:rowOff>47625</xdr:rowOff>
    </xdr:from>
    <xdr:to>
      <xdr:col>1</xdr:col>
      <xdr:colOff>2476500</xdr:colOff>
      <xdr:row>517</xdr:row>
      <xdr:rowOff>304800</xdr:rowOff>
    </xdr:to>
    <xdr:grpSp>
      <xdr:nvGrpSpPr>
        <xdr:cNvPr id="858" name="Groep 10">
          <a:extLst>
            <a:ext uri="{FF2B5EF4-FFF2-40B4-BE49-F238E27FC236}">
              <a16:creationId xmlns:a16="http://schemas.microsoft.com/office/drawing/2014/main" id="{00000000-0008-0000-0000-00005A030000}"/>
            </a:ext>
          </a:extLst>
        </xdr:cNvPr>
        <xdr:cNvGrpSpPr>
          <a:grpSpLocks/>
        </xdr:cNvGrpSpPr>
      </xdr:nvGrpSpPr>
      <xdr:grpSpPr bwMode="auto">
        <a:xfrm>
          <a:off x="2436495" y="10575988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03" name="Selectievakje 13979" hidden="1">
                <a:extLst>
                  <a:ext uri="{63B3BB69-23CF-44E3-9099-C40C66FF867C}">
                    <a14:compatExt spid="_x0000_s40603"/>
                  </a:ext>
                  <a:ext uri="{FF2B5EF4-FFF2-40B4-BE49-F238E27FC236}">
                    <a16:creationId xmlns:a16="http://schemas.microsoft.com/office/drawing/2014/main" id="{00000000-0008-0000-0000-00009B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0" name="Text Box 35">
            <a:extLst>
              <a:ext uri="{FF2B5EF4-FFF2-40B4-BE49-F238E27FC236}">
                <a16:creationId xmlns:a16="http://schemas.microsoft.com/office/drawing/2014/main" id="{00000000-0008-0000-0000-00005C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Arial"/>
                <a:cs typeface="Arial"/>
              </a:rPr>
              <a:t>2</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2714625</xdr:colOff>
      <xdr:row>517</xdr:row>
      <xdr:rowOff>38100</xdr:rowOff>
    </xdr:from>
    <xdr:to>
      <xdr:col>1</xdr:col>
      <xdr:colOff>2990850</xdr:colOff>
      <xdr:row>517</xdr:row>
      <xdr:rowOff>295275</xdr:rowOff>
    </xdr:to>
    <xdr:grpSp>
      <xdr:nvGrpSpPr>
        <xdr:cNvPr id="861" name="Groep 10">
          <a:extLst>
            <a:ext uri="{FF2B5EF4-FFF2-40B4-BE49-F238E27FC236}">
              <a16:creationId xmlns:a16="http://schemas.microsoft.com/office/drawing/2014/main" id="{00000000-0008-0000-0000-00005D030000}"/>
            </a:ext>
          </a:extLst>
        </xdr:cNvPr>
        <xdr:cNvGrpSpPr>
          <a:grpSpLocks/>
        </xdr:cNvGrpSpPr>
      </xdr:nvGrpSpPr>
      <xdr:grpSpPr bwMode="auto">
        <a:xfrm>
          <a:off x="2950845" y="10575036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04" name="Selectievakje 13980" hidden="1">
                <a:extLst>
                  <a:ext uri="{63B3BB69-23CF-44E3-9099-C40C66FF867C}">
                    <a14:compatExt spid="_x0000_s40604"/>
                  </a:ext>
                  <a:ext uri="{FF2B5EF4-FFF2-40B4-BE49-F238E27FC236}">
                    <a16:creationId xmlns:a16="http://schemas.microsoft.com/office/drawing/2014/main" id="{00000000-0008-0000-0000-00009C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3" name="Text Box 35">
            <a:extLst>
              <a:ext uri="{FF2B5EF4-FFF2-40B4-BE49-F238E27FC236}">
                <a16:creationId xmlns:a16="http://schemas.microsoft.com/office/drawing/2014/main" id="{00000000-0008-0000-0000-00005F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Arial"/>
                <a:cs typeface="Arial"/>
              </a:rPr>
              <a:t>3</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3190875</xdr:colOff>
      <xdr:row>517</xdr:row>
      <xdr:rowOff>38100</xdr:rowOff>
    </xdr:from>
    <xdr:to>
      <xdr:col>1</xdr:col>
      <xdr:colOff>3467100</xdr:colOff>
      <xdr:row>517</xdr:row>
      <xdr:rowOff>295275</xdr:rowOff>
    </xdr:to>
    <xdr:grpSp>
      <xdr:nvGrpSpPr>
        <xdr:cNvPr id="864" name="Groep 10">
          <a:extLst>
            <a:ext uri="{FF2B5EF4-FFF2-40B4-BE49-F238E27FC236}">
              <a16:creationId xmlns:a16="http://schemas.microsoft.com/office/drawing/2014/main" id="{00000000-0008-0000-0000-000060030000}"/>
            </a:ext>
          </a:extLst>
        </xdr:cNvPr>
        <xdr:cNvGrpSpPr>
          <a:grpSpLocks/>
        </xdr:cNvGrpSpPr>
      </xdr:nvGrpSpPr>
      <xdr:grpSpPr bwMode="auto">
        <a:xfrm>
          <a:off x="3427095" y="10575036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05" name="Selectievakje 13981" hidden="1">
                <a:extLst>
                  <a:ext uri="{63B3BB69-23CF-44E3-9099-C40C66FF867C}">
                    <a14:compatExt spid="_x0000_s40605"/>
                  </a:ext>
                  <a:ext uri="{FF2B5EF4-FFF2-40B4-BE49-F238E27FC236}">
                    <a16:creationId xmlns:a16="http://schemas.microsoft.com/office/drawing/2014/main" id="{00000000-0008-0000-0000-00009D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6" name="Text Box 35">
            <a:extLst>
              <a:ext uri="{FF2B5EF4-FFF2-40B4-BE49-F238E27FC236}">
                <a16:creationId xmlns:a16="http://schemas.microsoft.com/office/drawing/2014/main" id="{00000000-0008-0000-0000-000062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Arial"/>
                <a:cs typeface="Arial"/>
              </a:rPr>
              <a:t>4</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3705225</xdr:colOff>
      <xdr:row>517</xdr:row>
      <xdr:rowOff>28575</xdr:rowOff>
    </xdr:from>
    <xdr:to>
      <xdr:col>1</xdr:col>
      <xdr:colOff>3981450</xdr:colOff>
      <xdr:row>517</xdr:row>
      <xdr:rowOff>285750</xdr:rowOff>
    </xdr:to>
    <xdr:grpSp>
      <xdr:nvGrpSpPr>
        <xdr:cNvPr id="867" name="Groep 10">
          <a:extLst>
            <a:ext uri="{FF2B5EF4-FFF2-40B4-BE49-F238E27FC236}">
              <a16:creationId xmlns:a16="http://schemas.microsoft.com/office/drawing/2014/main" id="{00000000-0008-0000-0000-000063030000}"/>
            </a:ext>
          </a:extLst>
        </xdr:cNvPr>
        <xdr:cNvGrpSpPr>
          <a:grpSpLocks/>
        </xdr:cNvGrpSpPr>
      </xdr:nvGrpSpPr>
      <xdr:grpSpPr bwMode="auto">
        <a:xfrm>
          <a:off x="3941445" y="10574083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06" name="Selectievakje 13982" hidden="1">
                <a:extLst>
                  <a:ext uri="{63B3BB69-23CF-44E3-9099-C40C66FF867C}">
                    <a14:compatExt spid="_x0000_s40606"/>
                  </a:ext>
                  <a:ext uri="{FF2B5EF4-FFF2-40B4-BE49-F238E27FC236}">
                    <a16:creationId xmlns:a16="http://schemas.microsoft.com/office/drawing/2014/main" id="{00000000-0008-0000-0000-00009E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9" name="Text Box 35">
            <a:extLst>
              <a:ext uri="{FF2B5EF4-FFF2-40B4-BE49-F238E27FC236}">
                <a16:creationId xmlns:a16="http://schemas.microsoft.com/office/drawing/2014/main" id="{00000000-0008-0000-0000-000065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Arial"/>
                <a:cs typeface="Arial"/>
              </a:rPr>
              <a:t>5</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1695450</xdr:colOff>
      <xdr:row>517</xdr:row>
      <xdr:rowOff>47625</xdr:rowOff>
    </xdr:from>
    <xdr:to>
      <xdr:col>1</xdr:col>
      <xdr:colOff>1971675</xdr:colOff>
      <xdr:row>517</xdr:row>
      <xdr:rowOff>304800</xdr:rowOff>
    </xdr:to>
    <xdr:grpSp>
      <xdr:nvGrpSpPr>
        <xdr:cNvPr id="870" name="Groep 10">
          <a:extLst>
            <a:ext uri="{FF2B5EF4-FFF2-40B4-BE49-F238E27FC236}">
              <a16:creationId xmlns:a16="http://schemas.microsoft.com/office/drawing/2014/main" id="{00000000-0008-0000-0000-000066030000}"/>
            </a:ext>
          </a:extLst>
        </xdr:cNvPr>
        <xdr:cNvGrpSpPr>
          <a:grpSpLocks/>
        </xdr:cNvGrpSpPr>
      </xdr:nvGrpSpPr>
      <xdr:grpSpPr bwMode="auto">
        <a:xfrm>
          <a:off x="1931670" y="10575988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07" name="Selectievakje 13983" hidden="1">
                <a:extLst>
                  <a:ext uri="{63B3BB69-23CF-44E3-9099-C40C66FF867C}">
                    <a14:compatExt spid="_x0000_s40607"/>
                  </a:ext>
                  <a:ext uri="{FF2B5EF4-FFF2-40B4-BE49-F238E27FC236}">
                    <a16:creationId xmlns:a16="http://schemas.microsoft.com/office/drawing/2014/main" id="{00000000-0008-0000-0000-00009F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72" name="Text Box 35">
            <a:extLst>
              <a:ext uri="{FF2B5EF4-FFF2-40B4-BE49-F238E27FC236}">
                <a16:creationId xmlns:a16="http://schemas.microsoft.com/office/drawing/2014/main" id="{00000000-0008-0000-0000-000068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1</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2200275</xdr:colOff>
      <xdr:row>517</xdr:row>
      <xdr:rowOff>47625</xdr:rowOff>
    </xdr:from>
    <xdr:to>
      <xdr:col>1</xdr:col>
      <xdr:colOff>2476500</xdr:colOff>
      <xdr:row>517</xdr:row>
      <xdr:rowOff>304800</xdr:rowOff>
    </xdr:to>
    <xdr:grpSp>
      <xdr:nvGrpSpPr>
        <xdr:cNvPr id="873" name="Groep 10">
          <a:extLst>
            <a:ext uri="{FF2B5EF4-FFF2-40B4-BE49-F238E27FC236}">
              <a16:creationId xmlns:a16="http://schemas.microsoft.com/office/drawing/2014/main" id="{00000000-0008-0000-0000-000069030000}"/>
            </a:ext>
          </a:extLst>
        </xdr:cNvPr>
        <xdr:cNvGrpSpPr>
          <a:grpSpLocks/>
        </xdr:cNvGrpSpPr>
      </xdr:nvGrpSpPr>
      <xdr:grpSpPr bwMode="auto">
        <a:xfrm>
          <a:off x="2436495" y="10575988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08" name="Selectievakje 13984" hidden="1">
                <a:extLst>
                  <a:ext uri="{63B3BB69-23CF-44E3-9099-C40C66FF867C}">
                    <a14:compatExt spid="_x0000_s40608"/>
                  </a:ext>
                  <a:ext uri="{FF2B5EF4-FFF2-40B4-BE49-F238E27FC236}">
                    <a16:creationId xmlns:a16="http://schemas.microsoft.com/office/drawing/2014/main" id="{00000000-0008-0000-0000-0000A0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75" name="Text Box 35">
            <a:extLst>
              <a:ext uri="{FF2B5EF4-FFF2-40B4-BE49-F238E27FC236}">
                <a16:creationId xmlns:a16="http://schemas.microsoft.com/office/drawing/2014/main" id="{00000000-0008-0000-0000-00006B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2</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2714625</xdr:colOff>
      <xdr:row>517</xdr:row>
      <xdr:rowOff>38100</xdr:rowOff>
    </xdr:from>
    <xdr:to>
      <xdr:col>1</xdr:col>
      <xdr:colOff>2990850</xdr:colOff>
      <xdr:row>517</xdr:row>
      <xdr:rowOff>295275</xdr:rowOff>
    </xdr:to>
    <xdr:grpSp>
      <xdr:nvGrpSpPr>
        <xdr:cNvPr id="876" name="Groep 10">
          <a:extLst>
            <a:ext uri="{FF2B5EF4-FFF2-40B4-BE49-F238E27FC236}">
              <a16:creationId xmlns:a16="http://schemas.microsoft.com/office/drawing/2014/main" id="{00000000-0008-0000-0000-00006C030000}"/>
            </a:ext>
          </a:extLst>
        </xdr:cNvPr>
        <xdr:cNvGrpSpPr>
          <a:grpSpLocks/>
        </xdr:cNvGrpSpPr>
      </xdr:nvGrpSpPr>
      <xdr:grpSpPr bwMode="auto">
        <a:xfrm>
          <a:off x="2950845" y="10575036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09" name="Selectievakje 13985" hidden="1">
                <a:extLst>
                  <a:ext uri="{63B3BB69-23CF-44E3-9099-C40C66FF867C}">
                    <a14:compatExt spid="_x0000_s40609"/>
                  </a:ext>
                  <a:ext uri="{FF2B5EF4-FFF2-40B4-BE49-F238E27FC236}">
                    <a16:creationId xmlns:a16="http://schemas.microsoft.com/office/drawing/2014/main" id="{00000000-0008-0000-0000-0000A1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78" name="Text Box 35">
            <a:extLst>
              <a:ext uri="{FF2B5EF4-FFF2-40B4-BE49-F238E27FC236}">
                <a16:creationId xmlns:a16="http://schemas.microsoft.com/office/drawing/2014/main" id="{00000000-0008-0000-0000-00006E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3</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3190875</xdr:colOff>
      <xdr:row>517</xdr:row>
      <xdr:rowOff>38100</xdr:rowOff>
    </xdr:from>
    <xdr:to>
      <xdr:col>1</xdr:col>
      <xdr:colOff>3467100</xdr:colOff>
      <xdr:row>517</xdr:row>
      <xdr:rowOff>295275</xdr:rowOff>
    </xdr:to>
    <xdr:grpSp>
      <xdr:nvGrpSpPr>
        <xdr:cNvPr id="879" name="Groep 10">
          <a:extLst>
            <a:ext uri="{FF2B5EF4-FFF2-40B4-BE49-F238E27FC236}">
              <a16:creationId xmlns:a16="http://schemas.microsoft.com/office/drawing/2014/main" id="{00000000-0008-0000-0000-00006F030000}"/>
            </a:ext>
          </a:extLst>
        </xdr:cNvPr>
        <xdr:cNvGrpSpPr>
          <a:grpSpLocks/>
        </xdr:cNvGrpSpPr>
      </xdr:nvGrpSpPr>
      <xdr:grpSpPr bwMode="auto">
        <a:xfrm>
          <a:off x="3427095" y="10575036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10" name="Selectievakje 13986" hidden="1">
                <a:extLst>
                  <a:ext uri="{63B3BB69-23CF-44E3-9099-C40C66FF867C}">
                    <a14:compatExt spid="_x0000_s40610"/>
                  </a:ext>
                  <a:ext uri="{FF2B5EF4-FFF2-40B4-BE49-F238E27FC236}">
                    <a16:creationId xmlns:a16="http://schemas.microsoft.com/office/drawing/2014/main" id="{00000000-0008-0000-0000-0000A2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81" name="Text Box 35">
            <a:extLst>
              <a:ext uri="{FF2B5EF4-FFF2-40B4-BE49-F238E27FC236}">
                <a16:creationId xmlns:a16="http://schemas.microsoft.com/office/drawing/2014/main" id="{00000000-0008-0000-0000-000071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4</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3705225</xdr:colOff>
      <xdr:row>517</xdr:row>
      <xdr:rowOff>28575</xdr:rowOff>
    </xdr:from>
    <xdr:to>
      <xdr:col>1</xdr:col>
      <xdr:colOff>3981450</xdr:colOff>
      <xdr:row>517</xdr:row>
      <xdr:rowOff>285750</xdr:rowOff>
    </xdr:to>
    <xdr:grpSp>
      <xdr:nvGrpSpPr>
        <xdr:cNvPr id="882" name="Groep 10">
          <a:extLst>
            <a:ext uri="{FF2B5EF4-FFF2-40B4-BE49-F238E27FC236}">
              <a16:creationId xmlns:a16="http://schemas.microsoft.com/office/drawing/2014/main" id="{00000000-0008-0000-0000-000072030000}"/>
            </a:ext>
          </a:extLst>
        </xdr:cNvPr>
        <xdr:cNvGrpSpPr>
          <a:grpSpLocks/>
        </xdr:cNvGrpSpPr>
      </xdr:nvGrpSpPr>
      <xdr:grpSpPr bwMode="auto">
        <a:xfrm>
          <a:off x="3941445" y="10574083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11" name="Selectievakje 13987" hidden="1">
                <a:extLst>
                  <a:ext uri="{63B3BB69-23CF-44E3-9099-C40C66FF867C}">
                    <a14:compatExt spid="_x0000_s40611"/>
                  </a:ext>
                  <a:ext uri="{FF2B5EF4-FFF2-40B4-BE49-F238E27FC236}">
                    <a16:creationId xmlns:a16="http://schemas.microsoft.com/office/drawing/2014/main" id="{00000000-0008-0000-0000-0000A3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84" name="Text Box 35">
            <a:extLst>
              <a:ext uri="{FF2B5EF4-FFF2-40B4-BE49-F238E27FC236}">
                <a16:creationId xmlns:a16="http://schemas.microsoft.com/office/drawing/2014/main" id="{00000000-0008-0000-0000-000074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5</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1695450</xdr:colOff>
      <xdr:row>524</xdr:row>
      <xdr:rowOff>47625</xdr:rowOff>
    </xdr:from>
    <xdr:to>
      <xdr:col>1</xdr:col>
      <xdr:colOff>1971675</xdr:colOff>
      <xdr:row>524</xdr:row>
      <xdr:rowOff>304800</xdr:rowOff>
    </xdr:to>
    <xdr:grpSp>
      <xdr:nvGrpSpPr>
        <xdr:cNvPr id="885" name="Groep 10">
          <a:extLst>
            <a:ext uri="{FF2B5EF4-FFF2-40B4-BE49-F238E27FC236}">
              <a16:creationId xmlns:a16="http://schemas.microsoft.com/office/drawing/2014/main" id="{00000000-0008-0000-0000-000075030000}"/>
            </a:ext>
          </a:extLst>
        </xdr:cNvPr>
        <xdr:cNvGrpSpPr>
          <a:grpSpLocks/>
        </xdr:cNvGrpSpPr>
      </xdr:nvGrpSpPr>
      <xdr:grpSpPr bwMode="auto">
        <a:xfrm>
          <a:off x="1931670" y="10783252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12" name="Selectievakje 13988" hidden="1">
                <a:extLst>
                  <a:ext uri="{63B3BB69-23CF-44E3-9099-C40C66FF867C}">
                    <a14:compatExt spid="_x0000_s40612"/>
                  </a:ext>
                  <a:ext uri="{FF2B5EF4-FFF2-40B4-BE49-F238E27FC236}">
                    <a16:creationId xmlns:a16="http://schemas.microsoft.com/office/drawing/2014/main" id="{00000000-0008-0000-0000-0000A4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87" name="Text Box 35">
            <a:extLst>
              <a:ext uri="{FF2B5EF4-FFF2-40B4-BE49-F238E27FC236}">
                <a16:creationId xmlns:a16="http://schemas.microsoft.com/office/drawing/2014/main" id="{00000000-0008-0000-0000-000077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1</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2200275</xdr:colOff>
      <xdr:row>524</xdr:row>
      <xdr:rowOff>47625</xdr:rowOff>
    </xdr:from>
    <xdr:to>
      <xdr:col>1</xdr:col>
      <xdr:colOff>2476500</xdr:colOff>
      <xdr:row>524</xdr:row>
      <xdr:rowOff>304800</xdr:rowOff>
    </xdr:to>
    <xdr:grpSp>
      <xdr:nvGrpSpPr>
        <xdr:cNvPr id="888" name="Groep 10">
          <a:extLst>
            <a:ext uri="{FF2B5EF4-FFF2-40B4-BE49-F238E27FC236}">
              <a16:creationId xmlns:a16="http://schemas.microsoft.com/office/drawing/2014/main" id="{00000000-0008-0000-0000-000078030000}"/>
            </a:ext>
          </a:extLst>
        </xdr:cNvPr>
        <xdr:cNvGrpSpPr>
          <a:grpSpLocks/>
        </xdr:cNvGrpSpPr>
      </xdr:nvGrpSpPr>
      <xdr:grpSpPr bwMode="auto">
        <a:xfrm>
          <a:off x="2436495" y="10783252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13" name="Selectievakje 13989" hidden="1">
                <a:extLst>
                  <a:ext uri="{63B3BB69-23CF-44E3-9099-C40C66FF867C}">
                    <a14:compatExt spid="_x0000_s40613"/>
                  </a:ext>
                  <a:ext uri="{FF2B5EF4-FFF2-40B4-BE49-F238E27FC236}">
                    <a16:creationId xmlns:a16="http://schemas.microsoft.com/office/drawing/2014/main" id="{00000000-0008-0000-0000-0000A5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90" name="Text Box 35">
            <a:extLst>
              <a:ext uri="{FF2B5EF4-FFF2-40B4-BE49-F238E27FC236}">
                <a16:creationId xmlns:a16="http://schemas.microsoft.com/office/drawing/2014/main" id="{00000000-0008-0000-0000-00007A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2</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2714625</xdr:colOff>
      <xdr:row>524</xdr:row>
      <xdr:rowOff>38100</xdr:rowOff>
    </xdr:from>
    <xdr:to>
      <xdr:col>1</xdr:col>
      <xdr:colOff>2990850</xdr:colOff>
      <xdr:row>524</xdr:row>
      <xdr:rowOff>295275</xdr:rowOff>
    </xdr:to>
    <xdr:grpSp>
      <xdr:nvGrpSpPr>
        <xdr:cNvPr id="891" name="Groep 10">
          <a:extLst>
            <a:ext uri="{FF2B5EF4-FFF2-40B4-BE49-F238E27FC236}">
              <a16:creationId xmlns:a16="http://schemas.microsoft.com/office/drawing/2014/main" id="{00000000-0008-0000-0000-00007B030000}"/>
            </a:ext>
          </a:extLst>
        </xdr:cNvPr>
        <xdr:cNvGrpSpPr>
          <a:grpSpLocks/>
        </xdr:cNvGrpSpPr>
      </xdr:nvGrpSpPr>
      <xdr:grpSpPr bwMode="auto">
        <a:xfrm>
          <a:off x="2950845" y="10782300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14" name="Selectievakje 13990" hidden="1">
                <a:extLst>
                  <a:ext uri="{63B3BB69-23CF-44E3-9099-C40C66FF867C}">
                    <a14:compatExt spid="_x0000_s40614"/>
                  </a:ext>
                  <a:ext uri="{FF2B5EF4-FFF2-40B4-BE49-F238E27FC236}">
                    <a16:creationId xmlns:a16="http://schemas.microsoft.com/office/drawing/2014/main" id="{00000000-0008-0000-0000-0000A6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93" name="Text Box 35">
            <a:extLst>
              <a:ext uri="{FF2B5EF4-FFF2-40B4-BE49-F238E27FC236}">
                <a16:creationId xmlns:a16="http://schemas.microsoft.com/office/drawing/2014/main" id="{00000000-0008-0000-0000-00007D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3</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3190875</xdr:colOff>
      <xdr:row>524</xdr:row>
      <xdr:rowOff>38100</xdr:rowOff>
    </xdr:from>
    <xdr:to>
      <xdr:col>1</xdr:col>
      <xdr:colOff>3467100</xdr:colOff>
      <xdr:row>524</xdr:row>
      <xdr:rowOff>295275</xdr:rowOff>
    </xdr:to>
    <xdr:grpSp>
      <xdr:nvGrpSpPr>
        <xdr:cNvPr id="894" name="Groep 10">
          <a:extLst>
            <a:ext uri="{FF2B5EF4-FFF2-40B4-BE49-F238E27FC236}">
              <a16:creationId xmlns:a16="http://schemas.microsoft.com/office/drawing/2014/main" id="{00000000-0008-0000-0000-00007E030000}"/>
            </a:ext>
          </a:extLst>
        </xdr:cNvPr>
        <xdr:cNvGrpSpPr>
          <a:grpSpLocks/>
        </xdr:cNvGrpSpPr>
      </xdr:nvGrpSpPr>
      <xdr:grpSpPr bwMode="auto">
        <a:xfrm>
          <a:off x="3427095" y="10782300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15" name="Selectievakje 13991" hidden="1">
                <a:extLst>
                  <a:ext uri="{63B3BB69-23CF-44E3-9099-C40C66FF867C}">
                    <a14:compatExt spid="_x0000_s40615"/>
                  </a:ext>
                  <a:ext uri="{FF2B5EF4-FFF2-40B4-BE49-F238E27FC236}">
                    <a16:creationId xmlns:a16="http://schemas.microsoft.com/office/drawing/2014/main" id="{00000000-0008-0000-0000-0000A7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96" name="Text Box 35">
            <a:extLst>
              <a:ext uri="{FF2B5EF4-FFF2-40B4-BE49-F238E27FC236}">
                <a16:creationId xmlns:a16="http://schemas.microsoft.com/office/drawing/2014/main" id="{00000000-0008-0000-0000-000080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4</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3705225</xdr:colOff>
      <xdr:row>524</xdr:row>
      <xdr:rowOff>28575</xdr:rowOff>
    </xdr:from>
    <xdr:to>
      <xdr:col>1</xdr:col>
      <xdr:colOff>3981450</xdr:colOff>
      <xdr:row>524</xdr:row>
      <xdr:rowOff>285750</xdr:rowOff>
    </xdr:to>
    <xdr:grpSp>
      <xdr:nvGrpSpPr>
        <xdr:cNvPr id="897" name="Groep 10">
          <a:extLst>
            <a:ext uri="{FF2B5EF4-FFF2-40B4-BE49-F238E27FC236}">
              <a16:creationId xmlns:a16="http://schemas.microsoft.com/office/drawing/2014/main" id="{00000000-0008-0000-0000-000081030000}"/>
            </a:ext>
          </a:extLst>
        </xdr:cNvPr>
        <xdr:cNvGrpSpPr>
          <a:grpSpLocks/>
        </xdr:cNvGrpSpPr>
      </xdr:nvGrpSpPr>
      <xdr:grpSpPr bwMode="auto">
        <a:xfrm>
          <a:off x="3941445" y="10781347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16" name="Selectievakje 13992" hidden="1">
                <a:extLst>
                  <a:ext uri="{63B3BB69-23CF-44E3-9099-C40C66FF867C}">
                    <a14:compatExt spid="_x0000_s40616"/>
                  </a:ext>
                  <a:ext uri="{FF2B5EF4-FFF2-40B4-BE49-F238E27FC236}">
                    <a16:creationId xmlns:a16="http://schemas.microsoft.com/office/drawing/2014/main" id="{00000000-0008-0000-0000-0000A8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99" name="Text Box 35">
            <a:extLst>
              <a:ext uri="{FF2B5EF4-FFF2-40B4-BE49-F238E27FC236}">
                <a16:creationId xmlns:a16="http://schemas.microsoft.com/office/drawing/2014/main" id="{00000000-0008-0000-0000-000083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5</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1695450</xdr:colOff>
      <xdr:row>520</xdr:row>
      <xdr:rowOff>152400</xdr:rowOff>
    </xdr:from>
    <xdr:to>
      <xdr:col>1</xdr:col>
      <xdr:colOff>1971675</xdr:colOff>
      <xdr:row>521</xdr:row>
      <xdr:rowOff>180975</xdr:rowOff>
    </xdr:to>
    <xdr:grpSp>
      <xdr:nvGrpSpPr>
        <xdr:cNvPr id="900" name="Groep 10">
          <a:extLst>
            <a:ext uri="{FF2B5EF4-FFF2-40B4-BE49-F238E27FC236}">
              <a16:creationId xmlns:a16="http://schemas.microsoft.com/office/drawing/2014/main" id="{00000000-0008-0000-0000-000084030000}"/>
            </a:ext>
          </a:extLst>
        </xdr:cNvPr>
        <xdr:cNvGrpSpPr>
          <a:grpSpLocks/>
        </xdr:cNvGrpSpPr>
      </xdr:nvGrpSpPr>
      <xdr:grpSpPr bwMode="auto">
        <a:xfrm>
          <a:off x="1931670" y="10684764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17" name="Selectievakje 13993" hidden="1">
                <a:extLst>
                  <a:ext uri="{63B3BB69-23CF-44E3-9099-C40C66FF867C}">
                    <a14:compatExt spid="_x0000_s40617"/>
                  </a:ext>
                  <a:ext uri="{FF2B5EF4-FFF2-40B4-BE49-F238E27FC236}">
                    <a16:creationId xmlns:a16="http://schemas.microsoft.com/office/drawing/2014/main" id="{00000000-0008-0000-0000-0000A9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02" name="Text Box 35">
            <a:extLst>
              <a:ext uri="{FF2B5EF4-FFF2-40B4-BE49-F238E27FC236}">
                <a16:creationId xmlns:a16="http://schemas.microsoft.com/office/drawing/2014/main" id="{00000000-0008-0000-0000-000086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1</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2200275</xdr:colOff>
      <xdr:row>520</xdr:row>
      <xdr:rowOff>152400</xdr:rowOff>
    </xdr:from>
    <xdr:to>
      <xdr:col>1</xdr:col>
      <xdr:colOff>2476500</xdr:colOff>
      <xdr:row>521</xdr:row>
      <xdr:rowOff>180975</xdr:rowOff>
    </xdr:to>
    <xdr:grpSp>
      <xdr:nvGrpSpPr>
        <xdr:cNvPr id="903" name="Groep 10">
          <a:extLst>
            <a:ext uri="{FF2B5EF4-FFF2-40B4-BE49-F238E27FC236}">
              <a16:creationId xmlns:a16="http://schemas.microsoft.com/office/drawing/2014/main" id="{00000000-0008-0000-0000-000087030000}"/>
            </a:ext>
          </a:extLst>
        </xdr:cNvPr>
        <xdr:cNvGrpSpPr>
          <a:grpSpLocks/>
        </xdr:cNvGrpSpPr>
      </xdr:nvGrpSpPr>
      <xdr:grpSpPr bwMode="auto">
        <a:xfrm>
          <a:off x="2436495" y="10684764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18" name="Selectievakje 13994" hidden="1">
                <a:extLst>
                  <a:ext uri="{63B3BB69-23CF-44E3-9099-C40C66FF867C}">
                    <a14:compatExt spid="_x0000_s40618"/>
                  </a:ext>
                  <a:ext uri="{FF2B5EF4-FFF2-40B4-BE49-F238E27FC236}">
                    <a16:creationId xmlns:a16="http://schemas.microsoft.com/office/drawing/2014/main" id="{00000000-0008-0000-0000-0000AA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05" name="Text Box 35">
            <a:extLst>
              <a:ext uri="{FF2B5EF4-FFF2-40B4-BE49-F238E27FC236}">
                <a16:creationId xmlns:a16="http://schemas.microsoft.com/office/drawing/2014/main" id="{00000000-0008-0000-0000-000089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2</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2714625</xdr:colOff>
      <xdr:row>520</xdr:row>
      <xdr:rowOff>142875</xdr:rowOff>
    </xdr:from>
    <xdr:to>
      <xdr:col>1</xdr:col>
      <xdr:colOff>2990850</xdr:colOff>
      <xdr:row>521</xdr:row>
      <xdr:rowOff>171450</xdr:rowOff>
    </xdr:to>
    <xdr:grpSp>
      <xdr:nvGrpSpPr>
        <xdr:cNvPr id="906" name="Groep 10">
          <a:extLst>
            <a:ext uri="{FF2B5EF4-FFF2-40B4-BE49-F238E27FC236}">
              <a16:creationId xmlns:a16="http://schemas.microsoft.com/office/drawing/2014/main" id="{00000000-0008-0000-0000-00008A030000}"/>
            </a:ext>
          </a:extLst>
        </xdr:cNvPr>
        <xdr:cNvGrpSpPr>
          <a:grpSpLocks/>
        </xdr:cNvGrpSpPr>
      </xdr:nvGrpSpPr>
      <xdr:grpSpPr bwMode="auto">
        <a:xfrm>
          <a:off x="2950845" y="10683811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19" name="Selectievakje 13995" hidden="1">
                <a:extLst>
                  <a:ext uri="{63B3BB69-23CF-44E3-9099-C40C66FF867C}">
                    <a14:compatExt spid="_x0000_s40619"/>
                  </a:ext>
                  <a:ext uri="{FF2B5EF4-FFF2-40B4-BE49-F238E27FC236}">
                    <a16:creationId xmlns:a16="http://schemas.microsoft.com/office/drawing/2014/main" id="{00000000-0008-0000-0000-0000AB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08" name="Text Box 35">
            <a:extLst>
              <a:ext uri="{FF2B5EF4-FFF2-40B4-BE49-F238E27FC236}">
                <a16:creationId xmlns:a16="http://schemas.microsoft.com/office/drawing/2014/main" id="{00000000-0008-0000-0000-00008C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3</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3190875</xdr:colOff>
      <xdr:row>520</xdr:row>
      <xdr:rowOff>152400</xdr:rowOff>
    </xdr:from>
    <xdr:to>
      <xdr:col>1</xdr:col>
      <xdr:colOff>3467100</xdr:colOff>
      <xdr:row>521</xdr:row>
      <xdr:rowOff>180975</xdr:rowOff>
    </xdr:to>
    <xdr:grpSp>
      <xdr:nvGrpSpPr>
        <xdr:cNvPr id="909" name="Groep 10">
          <a:extLst>
            <a:ext uri="{FF2B5EF4-FFF2-40B4-BE49-F238E27FC236}">
              <a16:creationId xmlns:a16="http://schemas.microsoft.com/office/drawing/2014/main" id="{00000000-0008-0000-0000-00008D030000}"/>
            </a:ext>
          </a:extLst>
        </xdr:cNvPr>
        <xdr:cNvGrpSpPr>
          <a:grpSpLocks/>
        </xdr:cNvGrpSpPr>
      </xdr:nvGrpSpPr>
      <xdr:grpSpPr bwMode="auto">
        <a:xfrm>
          <a:off x="3427095" y="10684764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20" name="Selectievakje 13996" hidden="1">
                <a:extLst>
                  <a:ext uri="{63B3BB69-23CF-44E3-9099-C40C66FF867C}">
                    <a14:compatExt spid="_x0000_s40620"/>
                  </a:ext>
                  <a:ext uri="{FF2B5EF4-FFF2-40B4-BE49-F238E27FC236}">
                    <a16:creationId xmlns:a16="http://schemas.microsoft.com/office/drawing/2014/main" id="{00000000-0008-0000-0000-0000AC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11" name="Text Box 35">
            <a:extLst>
              <a:ext uri="{FF2B5EF4-FFF2-40B4-BE49-F238E27FC236}">
                <a16:creationId xmlns:a16="http://schemas.microsoft.com/office/drawing/2014/main" id="{00000000-0008-0000-0000-00008F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4</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3705225</xdr:colOff>
      <xdr:row>520</xdr:row>
      <xdr:rowOff>142875</xdr:rowOff>
    </xdr:from>
    <xdr:to>
      <xdr:col>1</xdr:col>
      <xdr:colOff>3981450</xdr:colOff>
      <xdr:row>521</xdr:row>
      <xdr:rowOff>171450</xdr:rowOff>
    </xdr:to>
    <xdr:grpSp>
      <xdr:nvGrpSpPr>
        <xdr:cNvPr id="912" name="Groep 10">
          <a:extLst>
            <a:ext uri="{FF2B5EF4-FFF2-40B4-BE49-F238E27FC236}">
              <a16:creationId xmlns:a16="http://schemas.microsoft.com/office/drawing/2014/main" id="{00000000-0008-0000-0000-000090030000}"/>
            </a:ext>
          </a:extLst>
        </xdr:cNvPr>
        <xdr:cNvGrpSpPr>
          <a:grpSpLocks/>
        </xdr:cNvGrpSpPr>
      </xdr:nvGrpSpPr>
      <xdr:grpSpPr bwMode="auto">
        <a:xfrm>
          <a:off x="3941445" y="10683811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21" name="Selectievakje 13997" hidden="1">
                <a:extLst>
                  <a:ext uri="{63B3BB69-23CF-44E3-9099-C40C66FF867C}">
                    <a14:compatExt spid="_x0000_s40621"/>
                  </a:ext>
                  <a:ext uri="{FF2B5EF4-FFF2-40B4-BE49-F238E27FC236}">
                    <a16:creationId xmlns:a16="http://schemas.microsoft.com/office/drawing/2014/main" id="{00000000-0008-0000-0000-0000AD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14" name="Text Box 35">
            <a:extLst>
              <a:ext uri="{FF2B5EF4-FFF2-40B4-BE49-F238E27FC236}">
                <a16:creationId xmlns:a16="http://schemas.microsoft.com/office/drawing/2014/main" id="{00000000-0008-0000-0000-000092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5</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1695450</xdr:colOff>
      <xdr:row>525</xdr:row>
      <xdr:rowOff>47625</xdr:rowOff>
    </xdr:from>
    <xdr:to>
      <xdr:col>1</xdr:col>
      <xdr:colOff>1971675</xdr:colOff>
      <xdr:row>525</xdr:row>
      <xdr:rowOff>304800</xdr:rowOff>
    </xdr:to>
    <xdr:grpSp>
      <xdr:nvGrpSpPr>
        <xdr:cNvPr id="915" name="Groep 10">
          <a:extLst>
            <a:ext uri="{FF2B5EF4-FFF2-40B4-BE49-F238E27FC236}">
              <a16:creationId xmlns:a16="http://schemas.microsoft.com/office/drawing/2014/main" id="{00000000-0008-0000-0000-000093030000}"/>
            </a:ext>
          </a:extLst>
        </xdr:cNvPr>
        <xdr:cNvGrpSpPr>
          <a:grpSpLocks/>
        </xdr:cNvGrpSpPr>
      </xdr:nvGrpSpPr>
      <xdr:grpSpPr bwMode="auto">
        <a:xfrm>
          <a:off x="1931670" y="10816018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22" name="Selectievakje 13998" hidden="1">
                <a:extLst>
                  <a:ext uri="{63B3BB69-23CF-44E3-9099-C40C66FF867C}">
                    <a14:compatExt spid="_x0000_s40622"/>
                  </a:ext>
                  <a:ext uri="{FF2B5EF4-FFF2-40B4-BE49-F238E27FC236}">
                    <a16:creationId xmlns:a16="http://schemas.microsoft.com/office/drawing/2014/main" id="{00000000-0008-0000-0000-0000AE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17" name="Text Box 35">
            <a:extLst>
              <a:ext uri="{FF2B5EF4-FFF2-40B4-BE49-F238E27FC236}">
                <a16:creationId xmlns:a16="http://schemas.microsoft.com/office/drawing/2014/main" id="{00000000-0008-0000-0000-000095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1</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2200275</xdr:colOff>
      <xdr:row>525</xdr:row>
      <xdr:rowOff>47625</xdr:rowOff>
    </xdr:from>
    <xdr:to>
      <xdr:col>1</xdr:col>
      <xdr:colOff>2476500</xdr:colOff>
      <xdr:row>525</xdr:row>
      <xdr:rowOff>304800</xdr:rowOff>
    </xdr:to>
    <xdr:grpSp>
      <xdr:nvGrpSpPr>
        <xdr:cNvPr id="918" name="Groep 10">
          <a:extLst>
            <a:ext uri="{FF2B5EF4-FFF2-40B4-BE49-F238E27FC236}">
              <a16:creationId xmlns:a16="http://schemas.microsoft.com/office/drawing/2014/main" id="{00000000-0008-0000-0000-000096030000}"/>
            </a:ext>
          </a:extLst>
        </xdr:cNvPr>
        <xdr:cNvGrpSpPr>
          <a:grpSpLocks/>
        </xdr:cNvGrpSpPr>
      </xdr:nvGrpSpPr>
      <xdr:grpSpPr bwMode="auto">
        <a:xfrm>
          <a:off x="2436495" y="10816018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23" name="Selectievakje 13999" hidden="1">
                <a:extLst>
                  <a:ext uri="{63B3BB69-23CF-44E3-9099-C40C66FF867C}">
                    <a14:compatExt spid="_x0000_s40623"/>
                  </a:ext>
                  <a:ext uri="{FF2B5EF4-FFF2-40B4-BE49-F238E27FC236}">
                    <a16:creationId xmlns:a16="http://schemas.microsoft.com/office/drawing/2014/main" id="{00000000-0008-0000-0000-0000AF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20" name="Text Box 35">
            <a:extLst>
              <a:ext uri="{FF2B5EF4-FFF2-40B4-BE49-F238E27FC236}">
                <a16:creationId xmlns:a16="http://schemas.microsoft.com/office/drawing/2014/main" id="{00000000-0008-0000-0000-000098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2</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2714625</xdr:colOff>
      <xdr:row>525</xdr:row>
      <xdr:rowOff>38100</xdr:rowOff>
    </xdr:from>
    <xdr:to>
      <xdr:col>1</xdr:col>
      <xdr:colOff>2990850</xdr:colOff>
      <xdr:row>525</xdr:row>
      <xdr:rowOff>295275</xdr:rowOff>
    </xdr:to>
    <xdr:grpSp>
      <xdr:nvGrpSpPr>
        <xdr:cNvPr id="921" name="Groep 10">
          <a:extLst>
            <a:ext uri="{FF2B5EF4-FFF2-40B4-BE49-F238E27FC236}">
              <a16:creationId xmlns:a16="http://schemas.microsoft.com/office/drawing/2014/main" id="{00000000-0008-0000-0000-000099030000}"/>
            </a:ext>
          </a:extLst>
        </xdr:cNvPr>
        <xdr:cNvGrpSpPr>
          <a:grpSpLocks/>
        </xdr:cNvGrpSpPr>
      </xdr:nvGrpSpPr>
      <xdr:grpSpPr bwMode="auto">
        <a:xfrm>
          <a:off x="2950845" y="10815066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24" name="Selectievakje 14000" hidden="1">
                <a:extLst>
                  <a:ext uri="{63B3BB69-23CF-44E3-9099-C40C66FF867C}">
                    <a14:compatExt spid="_x0000_s40624"/>
                  </a:ext>
                  <a:ext uri="{FF2B5EF4-FFF2-40B4-BE49-F238E27FC236}">
                    <a16:creationId xmlns:a16="http://schemas.microsoft.com/office/drawing/2014/main" id="{00000000-0008-0000-0000-0000B0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23" name="Text Box 35">
            <a:extLst>
              <a:ext uri="{FF2B5EF4-FFF2-40B4-BE49-F238E27FC236}">
                <a16:creationId xmlns:a16="http://schemas.microsoft.com/office/drawing/2014/main" id="{00000000-0008-0000-0000-00009B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3</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3190875</xdr:colOff>
      <xdr:row>525</xdr:row>
      <xdr:rowOff>38100</xdr:rowOff>
    </xdr:from>
    <xdr:to>
      <xdr:col>1</xdr:col>
      <xdr:colOff>3467100</xdr:colOff>
      <xdr:row>525</xdr:row>
      <xdr:rowOff>295275</xdr:rowOff>
    </xdr:to>
    <xdr:grpSp>
      <xdr:nvGrpSpPr>
        <xdr:cNvPr id="924" name="Groep 10">
          <a:extLst>
            <a:ext uri="{FF2B5EF4-FFF2-40B4-BE49-F238E27FC236}">
              <a16:creationId xmlns:a16="http://schemas.microsoft.com/office/drawing/2014/main" id="{00000000-0008-0000-0000-00009C030000}"/>
            </a:ext>
          </a:extLst>
        </xdr:cNvPr>
        <xdr:cNvGrpSpPr>
          <a:grpSpLocks/>
        </xdr:cNvGrpSpPr>
      </xdr:nvGrpSpPr>
      <xdr:grpSpPr bwMode="auto">
        <a:xfrm>
          <a:off x="3427095" y="10815066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25" name="Selectievakje 14001" hidden="1">
                <a:extLst>
                  <a:ext uri="{63B3BB69-23CF-44E3-9099-C40C66FF867C}">
                    <a14:compatExt spid="_x0000_s40625"/>
                  </a:ext>
                  <a:ext uri="{FF2B5EF4-FFF2-40B4-BE49-F238E27FC236}">
                    <a16:creationId xmlns:a16="http://schemas.microsoft.com/office/drawing/2014/main" id="{00000000-0008-0000-0000-0000B1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26" name="Text Box 35">
            <a:extLst>
              <a:ext uri="{FF2B5EF4-FFF2-40B4-BE49-F238E27FC236}">
                <a16:creationId xmlns:a16="http://schemas.microsoft.com/office/drawing/2014/main" id="{00000000-0008-0000-0000-00009E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4</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3705225</xdr:colOff>
      <xdr:row>525</xdr:row>
      <xdr:rowOff>28575</xdr:rowOff>
    </xdr:from>
    <xdr:to>
      <xdr:col>1</xdr:col>
      <xdr:colOff>3981450</xdr:colOff>
      <xdr:row>525</xdr:row>
      <xdr:rowOff>285750</xdr:rowOff>
    </xdr:to>
    <xdr:grpSp>
      <xdr:nvGrpSpPr>
        <xdr:cNvPr id="927" name="Groep 10">
          <a:extLst>
            <a:ext uri="{FF2B5EF4-FFF2-40B4-BE49-F238E27FC236}">
              <a16:creationId xmlns:a16="http://schemas.microsoft.com/office/drawing/2014/main" id="{00000000-0008-0000-0000-00009F030000}"/>
            </a:ext>
          </a:extLst>
        </xdr:cNvPr>
        <xdr:cNvGrpSpPr>
          <a:grpSpLocks/>
        </xdr:cNvGrpSpPr>
      </xdr:nvGrpSpPr>
      <xdr:grpSpPr bwMode="auto">
        <a:xfrm>
          <a:off x="3941445" y="10814113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26" name="Selectievakje 14002" hidden="1">
                <a:extLst>
                  <a:ext uri="{63B3BB69-23CF-44E3-9099-C40C66FF867C}">
                    <a14:compatExt spid="_x0000_s40626"/>
                  </a:ext>
                  <a:ext uri="{FF2B5EF4-FFF2-40B4-BE49-F238E27FC236}">
                    <a16:creationId xmlns:a16="http://schemas.microsoft.com/office/drawing/2014/main" id="{00000000-0008-0000-0000-0000B2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29" name="Text Box 35">
            <a:extLst>
              <a:ext uri="{FF2B5EF4-FFF2-40B4-BE49-F238E27FC236}">
                <a16:creationId xmlns:a16="http://schemas.microsoft.com/office/drawing/2014/main" id="{00000000-0008-0000-0000-0000A1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5</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1695450</xdr:colOff>
      <xdr:row>528</xdr:row>
      <xdr:rowOff>47625</xdr:rowOff>
    </xdr:from>
    <xdr:to>
      <xdr:col>1</xdr:col>
      <xdr:colOff>1971675</xdr:colOff>
      <xdr:row>528</xdr:row>
      <xdr:rowOff>304800</xdr:rowOff>
    </xdr:to>
    <xdr:grpSp>
      <xdr:nvGrpSpPr>
        <xdr:cNvPr id="930" name="Groep 10">
          <a:extLst>
            <a:ext uri="{FF2B5EF4-FFF2-40B4-BE49-F238E27FC236}">
              <a16:creationId xmlns:a16="http://schemas.microsoft.com/office/drawing/2014/main" id="{00000000-0008-0000-0000-0000A2030000}"/>
            </a:ext>
          </a:extLst>
        </xdr:cNvPr>
        <xdr:cNvGrpSpPr>
          <a:grpSpLocks/>
        </xdr:cNvGrpSpPr>
      </xdr:nvGrpSpPr>
      <xdr:grpSpPr bwMode="auto">
        <a:xfrm>
          <a:off x="1931670" y="10894504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27" name="Selectievakje 14003" hidden="1">
                <a:extLst>
                  <a:ext uri="{63B3BB69-23CF-44E3-9099-C40C66FF867C}">
                    <a14:compatExt spid="_x0000_s40627"/>
                  </a:ext>
                  <a:ext uri="{FF2B5EF4-FFF2-40B4-BE49-F238E27FC236}">
                    <a16:creationId xmlns:a16="http://schemas.microsoft.com/office/drawing/2014/main" id="{00000000-0008-0000-0000-0000B3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32" name="Text Box 35">
            <a:extLst>
              <a:ext uri="{FF2B5EF4-FFF2-40B4-BE49-F238E27FC236}">
                <a16:creationId xmlns:a16="http://schemas.microsoft.com/office/drawing/2014/main" id="{00000000-0008-0000-0000-0000A4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1</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2200275</xdr:colOff>
      <xdr:row>528</xdr:row>
      <xdr:rowOff>47625</xdr:rowOff>
    </xdr:from>
    <xdr:to>
      <xdr:col>1</xdr:col>
      <xdr:colOff>2476500</xdr:colOff>
      <xdr:row>528</xdr:row>
      <xdr:rowOff>304800</xdr:rowOff>
    </xdr:to>
    <xdr:grpSp>
      <xdr:nvGrpSpPr>
        <xdr:cNvPr id="933" name="Groep 10">
          <a:extLst>
            <a:ext uri="{FF2B5EF4-FFF2-40B4-BE49-F238E27FC236}">
              <a16:creationId xmlns:a16="http://schemas.microsoft.com/office/drawing/2014/main" id="{00000000-0008-0000-0000-0000A5030000}"/>
            </a:ext>
          </a:extLst>
        </xdr:cNvPr>
        <xdr:cNvGrpSpPr>
          <a:grpSpLocks/>
        </xdr:cNvGrpSpPr>
      </xdr:nvGrpSpPr>
      <xdr:grpSpPr bwMode="auto">
        <a:xfrm>
          <a:off x="2436495" y="10894504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28" name="Selectievakje 14004" hidden="1">
                <a:extLst>
                  <a:ext uri="{63B3BB69-23CF-44E3-9099-C40C66FF867C}">
                    <a14:compatExt spid="_x0000_s40628"/>
                  </a:ext>
                  <a:ext uri="{FF2B5EF4-FFF2-40B4-BE49-F238E27FC236}">
                    <a16:creationId xmlns:a16="http://schemas.microsoft.com/office/drawing/2014/main" id="{00000000-0008-0000-0000-0000B4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35" name="Text Box 35">
            <a:extLst>
              <a:ext uri="{FF2B5EF4-FFF2-40B4-BE49-F238E27FC236}">
                <a16:creationId xmlns:a16="http://schemas.microsoft.com/office/drawing/2014/main" id="{00000000-0008-0000-0000-0000A7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2</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2714625</xdr:colOff>
      <xdr:row>528</xdr:row>
      <xdr:rowOff>38100</xdr:rowOff>
    </xdr:from>
    <xdr:to>
      <xdr:col>1</xdr:col>
      <xdr:colOff>2990850</xdr:colOff>
      <xdr:row>528</xdr:row>
      <xdr:rowOff>295275</xdr:rowOff>
    </xdr:to>
    <xdr:grpSp>
      <xdr:nvGrpSpPr>
        <xdr:cNvPr id="936" name="Groep 10">
          <a:extLst>
            <a:ext uri="{FF2B5EF4-FFF2-40B4-BE49-F238E27FC236}">
              <a16:creationId xmlns:a16="http://schemas.microsoft.com/office/drawing/2014/main" id="{00000000-0008-0000-0000-0000A8030000}"/>
            </a:ext>
          </a:extLst>
        </xdr:cNvPr>
        <xdr:cNvGrpSpPr>
          <a:grpSpLocks/>
        </xdr:cNvGrpSpPr>
      </xdr:nvGrpSpPr>
      <xdr:grpSpPr bwMode="auto">
        <a:xfrm>
          <a:off x="2950845" y="10893552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29" name="Selectievakje 14005" hidden="1">
                <a:extLst>
                  <a:ext uri="{63B3BB69-23CF-44E3-9099-C40C66FF867C}">
                    <a14:compatExt spid="_x0000_s40629"/>
                  </a:ext>
                  <a:ext uri="{FF2B5EF4-FFF2-40B4-BE49-F238E27FC236}">
                    <a16:creationId xmlns:a16="http://schemas.microsoft.com/office/drawing/2014/main" id="{00000000-0008-0000-0000-0000B5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38" name="Text Box 35">
            <a:extLst>
              <a:ext uri="{FF2B5EF4-FFF2-40B4-BE49-F238E27FC236}">
                <a16:creationId xmlns:a16="http://schemas.microsoft.com/office/drawing/2014/main" id="{00000000-0008-0000-0000-0000AA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3</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3190875</xdr:colOff>
      <xdr:row>528</xdr:row>
      <xdr:rowOff>38100</xdr:rowOff>
    </xdr:from>
    <xdr:to>
      <xdr:col>1</xdr:col>
      <xdr:colOff>3467100</xdr:colOff>
      <xdr:row>528</xdr:row>
      <xdr:rowOff>295275</xdr:rowOff>
    </xdr:to>
    <xdr:grpSp>
      <xdr:nvGrpSpPr>
        <xdr:cNvPr id="939" name="Groep 10">
          <a:extLst>
            <a:ext uri="{FF2B5EF4-FFF2-40B4-BE49-F238E27FC236}">
              <a16:creationId xmlns:a16="http://schemas.microsoft.com/office/drawing/2014/main" id="{00000000-0008-0000-0000-0000AB030000}"/>
            </a:ext>
          </a:extLst>
        </xdr:cNvPr>
        <xdr:cNvGrpSpPr>
          <a:grpSpLocks/>
        </xdr:cNvGrpSpPr>
      </xdr:nvGrpSpPr>
      <xdr:grpSpPr bwMode="auto">
        <a:xfrm>
          <a:off x="3427095" y="10893552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30" name="Selectievakje 14006" hidden="1">
                <a:extLst>
                  <a:ext uri="{63B3BB69-23CF-44E3-9099-C40C66FF867C}">
                    <a14:compatExt spid="_x0000_s40630"/>
                  </a:ext>
                  <a:ext uri="{FF2B5EF4-FFF2-40B4-BE49-F238E27FC236}">
                    <a16:creationId xmlns:a16="http://schemas.microsoft.com/office/drawing/2014/main" id="{00000000-0008-0000-0000-0000B6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41" name="Text Box 35">
            <a:extLst>
              <a:ext uri="{FF2B5EF4-FFF2-40B4-BE49-F238E27FC236}">
                <a16:creationId xmlns:a16="http://schemas.microsoft.com/office/drawing/2014/main" id="{00000000-0008-0000-0000-0000AD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4</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3705225</xdr:colOff>
      <xdr:row>528</xdr:row>
      <xdr:rowOff>28575</xdr:rowOff>
    </xdr:from>
    <xdr:to>
      <xdr:col>1</xdr:col>
      <xdr:colOff>3981450</xdr:colOff>
      <xdr:row>528</xdr:row>
      <xdr:rowOff>285750</xdr:rowOff>
    </xdr:to>
    <xdr:grpSp>
      <xdr:nvGrpSpPr>
        <xdr:cNvPr id="942" name="Groep 10">
          <a:extLst>
            <a:ext uri="{FF2B5EF4-FFF2-40B4-BE49-F238E27FC236}">
              <a16:creationId xmlns:a16="http://schemas.microsoft.com/office/drawing/2014/main" id="{00000000-0008-0000-0000-0000AE030000}"/>
            </a:ext>
          </a:extLst>
        </xdr:cNvPr>
        <xdr:cNvGrpSpPr>
          <a:grpSpLocks/>
        </xdr:cNvGrpSpPr>
      </xdr:nvGrpSpPr>
      <xdr:grpSpPr bwMode="auto">
        <a:xfrm>
          <a:off x="3941445" y="10892599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31" name="Selectievakje 14007" hidden="1">
                <a:extLst>
                  <a:ext uri="{63B3BB69-23CF-44E3-9099-C40C66FF867C}">
                    <a14:compatExt spid="_x0000_s40631"/>
                  </a:ext>
                  <a:ext uri="{FF2B5EF4-FFF2-40B4-BE49-F238E27FC236}">
                    <a16:creationId xmlns:a16="http://schemas.microsoft.com/office/drawing/2014/main" id="{00000000-0008-0000-0000-0000B7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44" name="Text Box 35">
            <a:extLst>
              <a:ext uri="{FF2B5EF4-FFF2-40B4-BE49-F238E27FC236}">
                <a16:creationId xmlns:a16="http://schemas.microsoft.com/office/drawing/2014/main" id="{00000000-0008-0000-0000-0000B0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5</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1695450</xdr:colOff>
      <xdr:row>526</xdr:row>
      <xdr:rowOff>152400</xdr:rowOff>
    </xdr:from>
    <xdr:to>
      <xdr:col>1</xdr:col>
      <xdr:colOff>1971675</xdr:colOff>
      <xdr:row>527</xdr:row>
      <xdr:rowOff>219075</xdr:rowOff>
    </xdr:to>
    <xdr:grpSp>
      <xdr:nvGrpSpPr>
        <xdr:cNvPr id="945" name="Groep 10">
          <a:extLst>
            <a:ext uri="{FF2B5EF4-FFF2-40B4-BE49-F238E27FC236}">
              <a16:creationId xmlns:a16="http://schemas.microsoft.com/office/drawing/2014/main" id="{00000000-0008-0000-0000-0000B1030000}"/>
            </a:ext>
          </a:extLst>
        </xdr:cNvPr>
        <xdr:cNvGrpSpPr>
          <a:grpSpLocks/>
        </xdr:cNvGrpSpPr>
      </xdr:nvGrpSpPr>
      <xdr:grpSpPr bwMode="auto">
        <a:xfrm>
          <a:off x="1931670" y="10859262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32" name="Selectievakje 14008" hidden="1">
                <a:extLst>
                  <a:ext uri="{63B3BB69-23CF-44E3-9099-C40C66FF867C}">
                    <a14:compatExt spid="_x0000_s40632"/>
                  </a:ext>
                  <a:ext uri="{FF2B5EF4-FFF2-40B4-BE49-F238E27FC236}">
                    <a16:creationId xmlns:a16="http://schemas.microsoft.com/office/drawing/2014/main" id="{00000000-0008-0000-0000-0000B8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47" name="Text Box 35">
            <a:extLst>
              <a:ext uri="{FF2B5EF4-FFF2-40B4-BE49-F238E27FC236}">
                <a16:creationId xmlns:a16="http://schemas.microsoft.com/office/drawing/2014/main" id="{00000000-0008-0000-0000-0000B3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1</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2200275</xdr:colOff>
      <xdr:row>526</xdr:row>
      <xdr:rowOff>152400</xdr:rowOff>
    </xdr:from>
    <xdr:to>
      <xdr:col>1</xdr:col>
      <xdr:colOff>2476500</xdr:colOff>
      <xdr:row>527</xdr:row>
      <xdr:rowOff>219075</xdr:rowOff>
    </xdr:to>
    <xdr:grpSp>
      <xdr:nvGrpSpPr>
        <xdr:cNvPr id="948" name="Groep 10">
          <a:extLst>
            <a:ext uri="{FF2B5EF4-FFF2-40B4-BE49-F238E27FC236}">
              <a16:creationId xmlns:a16="http://schemas.microsoft.com/office/drawing/2014/main" id="{00000000-0008-0000-0000-0000B4030000}"/>
            </a:ext>
          </a:extLst>
        </xdr:cNvPr>
        <xdr:cNvGrpSpPr>
          <a:grpSpLocks/>
        </xdr:cNvGrpSpPr>
      </xdr:nvGrpSpPr>
      <xdr:grpSpPr bwMode="auto">
        <a:xfrm>
          <a:off x="2436495" y="10859262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33" name="Selectievakje 14009" hidden="1">
                <a:extLst>
                  <a:ext uri="{63B3BB69-23CF-44E3-9099-C40C66FF867C}">
                    <a14:compatExt spid="_x0000_s40633"/>
                  </a:ext>
                  <a:ext uri="{FF2B5EF4-FFF2-40B4-BE49-F238E27FC236}">
                    <a16:creationId xmlns:a16="http://schemas.microsoft.com/office/drawing/2014/main" id="{00000000-0008-0000-0000-0000B9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0" name="Text Box 35">
            <a:extLst>
              <a:ext uri="{FF2B5EF4-FFF2-40B4-BE49-F238E27FC236}">
                <a16:creationId xmlns:a16="http://schemas.microsoft.com/office/drawing/2014/main" id="{00000000-0008-0000-0000-0000B6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2</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2714625</xdr:colOff>
      <xdr:row>526</xdr:row>
      <xdr:rowOff>142875</xdr:rowOff>
    </xdr:from>
    <xdr:to>
      <xdr:col>1</xdr:col>
      <xdr:colOff>2990850</xdr:colOff>
      <xdr:row>527</xdr:row>
      <xdr:rowOff>209550</xdr:rowOff>
    </xdr:to>
    <xdr:grpSp>
      <xdr:nvGrpSpPr>
        <xdr:cNvPr id="951" name="Groep 10">
          <a:extLst>
            <a:ext uri="{FF2B5EF4-FFF2-40B4-BE49-F238E27FC236}">
              <a16:creationId xmlns:a16="http://schemas.microsoft.com/office/drawing/2014/main" id="{00000000-0008-0000-0000-0000B7030000}"/>
            </a:ext>
          </a:extLst>
        </xdr:cNvPr>
        <xdr:cNvGrpSpPr>
          <a:grpSpLocks/>
        </xdr:cNvGrpSpPr>
      </xdr:nvGrpSpPr>
      <xdr:grpSpPr bwMode="auto">
        <a:xfrm>
          <a:off x="2950845" y="10858309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34" name="Selectievakje 14010" hidden="1">
                <a:extLst>
                  <a:ext uri="{63B3BB69-23CF-44E3-9099-C40C66FF867C}">
                    <a14:compatExt spid="_x0000_s40634"/>
                  </a:ext>
                  <a:ext uri="{FF2B5EF4-FFF2-40B4-BE49-F238E27FC236}">
                    <a16:creationId xmlns:a16="http://schemas.microsoft.com/office/drawing/2014/main" id="{00000000-0008-0000-0000-0000BA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3" name="Text Box 35">
            <a:extLst>
              <a:ext uri="{FF2B5EF4-FFF2-40B4-BE49-F238E27FC236}">
                <a16:creationId xmlns:a16="http://schemas.microsoft.com/office/drawing/2014/main" id="{00000000-0008-0000-0000-0000B9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3</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3190875</xdr:colOff>
      <xdr:row>526</xdr:row>
      <xdr:rowOff>152400</xdr:rowOff>
    </xdr:from>
    <xdr:to>
      <xdr:col>1</xdr:col>
      <xdr:colOff>3467100</xdr:colOff>
      <xdr:row>527</xdr:row>
      <xdr:rowOff>219075</xdr:rowOff>
    </xdr:to>
    <xdr:grpSp>
      <xdr:nvGrpSpPr>
        <xdr:cNvPr id="954" name="Groep 10">
          <a:extLst>
            <a:ext uri="{FF2B5EF4-FFF2-40B4-BE49-F238E27FC236}">
              <a16:creationId xmlns:a16="http://schemas.microsoft.com/office/drawing/2014/main" id="{00000000-0008-0000-0000-0000BA030000}"/>
            </a:ext>
          </a:extLst>
        </xdr:cNvPr>
        <xdr:cNvGrpSpPr>
          <a:grpSpLocks/>
        </xdr:cNvGrpSpPr>
      </xdr:nvGrpSpPr>
      <xdr:grpSpPr bwMode="auto">
        <a:xfrm>
          <a:off x="3427095" y="108592620"/>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35" name="Selectievakje 14011" hidden="1">
                <a:extLst>
                  <a:ext uri="{63B3BB69-23CF-44E3-9099-C40C66FF867C}">
                    <a14:compatExt spid="_x0000_s40635"/>
                  </a:ext>
                  <a:ext uri="{FF2B5EF4-FFF2-40B4-BE49-F238E27FC236}">
                    <a16:creationId xmlns:a16="http://schemas.microsoft.com/office/drawing/2014/main" id="{00000000-0008-0000-0000-0000BB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6" name="Text Box 35">
            <a:extLst>
              <a:ext uri="{FF2B5EF4-FFF2-40B4-BE49-F238E27FC236}">
                <a16:creationId xmlns:a16="http://schemas.microsoft.com/office/drawing/2014/main" id="{00000000-0008-0000-0000-0000BC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4</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3705225</xdr:colOff>
      <xdr:row>526</xdr:row>
      <xdr:rowOff>142875</xdr:rowOff>
    </xdr:from>
    <xdr:to>
      <xdr:col>1</xdr:col>
      <xdr:colOff>3981450</xdr:colOff>
      <xdr:row>527</xdr:row>
      <xdr:rowOff>209550</xdr:rowOff>
    </xdr:to>
    <xdr:grpSp>
      <xdr:nvGrpSpPr>
        <xdr:cNvPr id="957" name="Groep 10">
          <a:extLst>
            <a:ext uri="{FF2B5EF4-FFF2-40B4-BE49-F238E27FC236}">
              <a16:creationId xmlns:a16="http://schemas.microsoft.com/office/drawing/2014/main" id="{00000000-0008-0000-0000-0000BD030000}"/>
            </a:ext>
          </a:extLst>
        </xdr:cNvPr>
        <xdr:cNvGrpSpPr>
          <a:grpSpLocks/>
        </xdr:cNvGrpSpPr>
      </xdr:nvGrpSpPr>
      <xdr:grpSpPr bwMode="auto">
        <a:xfrm>
          <a:off x="3941445" y="108583095"/>
          <a:ext cx="276225" cy="257175"/>
          <a:chOff x="2809880" y="99454076"/>
          <a:chExt cx="1576810" cy="228600"/>
        </a:xfrm>
      </xdr:grpSpPr>
      <mc:AlternateContent xmlns:mc="http://schemas.openxmlformats.org/markup-compatibility/2006">
        <mc:Choice xmlns:a14="http://schemas.microsoft.com/office/drawing/2010/main" Requires="a14">
          <xdr:sp macro="" textlink="">
            <xdr:nvSpPr>
              <xdr:cNvPr id="40636" name="Selectievakje 14012" hidden="1">
                <a:extLst>
                  <a:ext uri="{63B3BB69-23CF-44E3-9099-C40C66FF867C}">
                    <a14:compatExt spid="_x0000_s40636"/>
                  </a:ext>
                  <a:ext uri="{FF2B5EF4-FFF2-40B4-BE49-F238E27FC236}">
                    <a16:creationId xmlns:a16="http://schemas.microsoft.com/office/drawing/2014/main" id="{00000000-0008-0000-0000-0000BC9E0000}"/>
                  </a:ext>
                </a:extLst>
              </xdr:cNvPr>
              <xdr:cNvSpPr/>
            </xdr:nvSpPr>
            <xdr:spPr bwMode="auto">
              <a:xfrm>
                <a:off x="2809880" y="99454076"/>
                <a:ext cx="1576810"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9" name="Text Box 35">
            <a:extLst>
              <a:ext uri="{FF2B5EF4-FFF2-40B4-BE49-F238E27FC236}">
                <a16:creationId xmlns:a16="http://schemas.microsoft.com/office/drawing/2014/main" id="{00000000-0008-0000-0000-0000BF030000}"/>
              </a:ext>
            </a:extLst>
          </xdr:cNvPr>
          <xdr:cNvSpPr txBox="1">
            <a:spLocks noChangeArrowheads="1"/>
          </xdr:cNvSpPr>
        </xdr:nvSpPr>
        <xdr:spPr bwMode="auto">
          <a:xfrm>
            <a:off x="3734211" y="99467459"/>
            <a:ext cx="217491" cy="160867"/>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5</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257175</xdr:colOff>
      <xdr:row>541</xdr:row>
      <xdr:rowOff>66675</xdr:rowOff>
    </xdr:from>
    <xdr:to>
      <xdr:col>1</xdr:col>
      <xdr:colOff>1600200</xdr:colOff>
      <xdr:row>541</xdr:row>
      <xdr:rowOff>333375</xdr:rowOff>
    </xdr:to>
    <xdr:grpSp>
      <xdr:nvGrpSpPr>
        <xdr:cNvPr id="960" name="Groep 10">
          <a:extLst>
            <a:ext uri="{FF2B5EF4-FFF2-40B4-BE49-F238E27FC236}">
              <a16:creationId xmlns:a16="http://schemas.microsoft.com/office/drawing/2014/main" id="{00000000-0008-0000-0000-0000C0030000}"/>
            </a:ext>
          </a:extLst>
        </xdr:cNvPr>
        <xdr:cNvGrpSpPr>
          <a:grpSpLocks/>
        </xdr:cNvGrpSpPr>
      </xdr:nvGrpSpPr>
      <xdr:grpSpPr bwMode="auto">
        <a:xfrm>
          <a:off x="493395" y="112400715"/>
          <a:ext cx="1343025" cy="266700"/>
          <a:chOff x="2809874" y="99443416"/>
          <a:chExt cx="1576808" cy="228600"/>
        </a:xfrm>
      </xdr:grpSpPr>
      <mc:AlternateContent xmlns:mc="http://schemas.openxmlformats.org/markup-compatibility/2006">
        <mc:Choice xmlns:a14="http://schemas.microsoft.com/office/drawing/2010/main" Requires="a14">
          <xdr:sp macro="" textlink="">
            <xdr:nvSpPr>
              <xdr:cNvPr id="40637" name="Selectievakje 14013" hidden="1">
                <a:extLst>
                  <a:ext uri="{63B3BB69-23CF-44E3-9099-C40C66FF867C}">
                    <a14:compatExt spid="_x0000_s40637"/>
                  </a:ext>
                  <a:ext uri="{FF2B5EF4-FFF2-40B4-BE49-F238E27FC236}">
                    <a16:creationId xmlns:a16="http://schemas.microsoft.com/office/drawing/2014/main" id="{00000000-0008-0000-0000-0000BD9E0000}"/>
                  </a:ext>
                </a:extLst>
              </xdr:cNvPr>
              <xdr:cNvSpPr/>
            </xdr:nvSpPr>
            <xdr:spPr bwMode="auto">
              <a:xfrm>
                <a:off x="2809874" y="99443416"/>
                <a:ext cx="1576808"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62" name="Text Box 35">
            <a:extLst>
              <a:ext uri="{FF2B5EF4-FFF2-40B4-BE49-F238E27FC236}">
                <a16:creationId xmlns:a16="http://schemas.microsoft.com/office/drawing/2014/main" id="{00000000-0008-0000-0000-0000C2030000}"/>
              </a:ext>
            </a:extLst>
          </xdr:cNvPr>
          <xdr:cNvSpPr txBox="1">
            <a:spLocks noChangeArrowheads="1"/>
          </xdr:cNvSpPr>
        </xdr:nvSpPr>
        <xdr:spPr bwMode="auto">
          <a:xfrm>
            <a:off x="3033536" y="99475019"/>
            <a:ext cx="1263683" cy="179614"/>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ondertekening</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2047875</xdr:colOff>
      <xdr:row>541</xdr:row>
      <xdr:rowOff>66675</xdr:rowOff>
    </xdr:from>
    <xdr:to>
      <xdr:col>1</xdr:col>
      <xdr:colOff>3390900</xdr:colOff>
      <xdr:row>541</xdr:row>
      <xdr:rowOff>333375</xdr:rowOff>
    </xdr:to>
    <xdr:grpSp>
      <xdr:nvGrpSpPr>
        <xdr:cNvPr id="963" name="Groep 10">
          <a:extLst>
            <a:ext uri="{FF2B5EF4-FFF2-40B4-BE49-F238E27FC236}">
              <a16:creationId xmlns:a16="http://schemas.microsoft.com/office/drawing/2014/main" id="{00000000-0008-0000-0000-0000C3030000}"/>
            </a:ext>
          </a:extLst>
        </xdr:cNvPr>
        <xdr:cNvGrpSpPr>
          <a:grpSpLocks/>
        </xdr:cNvGrpSpPr>
      </xdr:nvGrpSpPr>
      <xdr:grpSpPr bwMode="auto">
        <a:xfrm>
          <a:off x="2284095" y="112400715"/>
          <a:ext cx="1343025" cy="266700"/>
          <a:chOff x="2809874" y="99443416"/>
          <a:chExt cx="1576808" cy="228600"/>
        </a:xfrm>
      </xdr:grpSpPr>
      <mc:AlternateContent xmlns:mc="http://schemas.openxmlformats.org/markup-compatibility/2006">
        <mc:Choice xmlns:a14="http://schemas.microsoft.com/office/drawing/2010/main" Requires="a14">
          <xdr:sp macro="" textlink="">
            <xdr:nvSpPr>
              <xdr:cNvPr id="40638" name="Selectievakje 14014" hidden="1">
                <a:extLst>
                  <a:ext uri="{63B3BB69-23CF-44E3-9099-C40C66FF867C}">
                    <a14:compatExt spid="_x0000_s40638"/>
                  </a:ext>
                  <a:ext uri="{FF2B5EF4-FFF2-40B4-BE49-F238E27FC236}">
                    <a16:creationId xmlns:a16="http://schemas.microsoft.com/office/drawing/2014/main" id="{00000000-0008-0000-0000-0000BE9E0000}"/>
                  </a:ext>
                </a:extLst>
              </xdr:cNvPr>
              <xdr:cNvSpPr/>
            </xdr:nvSpPr>
            <xdr:spPr bwMode="auto">
              <a:xfrm>
                <a:off x="2809874" y="99443416"/>
                <a:ext cx="1576808"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65" name="Text Box 35">
            <a:extLst>
              <a:ext uri="{FF2B5EF4-FFF2-40B4-BE49-F238E27FC236}">
                <a16:creationId xmlns:a16="http://schemas.microsoft.com/office/drawing/2014/main" id="{00000000-0008-0000-0000-0000C5030000}"/>
              </a:ext>
            </a:extLst>
          </xdr:cNvPr>
          <xdr:cNvSpPr txBox="1">
            <a:spLocks noChangeArrowheads="1"/>
          </xdr:cNvSpPr>
        </xdr:nvSpPr>
        <xdr:spPr bwMode="auto">
          <a:xfrm>
            <a:off x="3033536" y="99475019"/>
            <a:ext cx="1263683" cy="179614"/>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vergunning</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3819525</xdr:colOff>
      <xdr:row>541</xdr:row>
      <xdr:rowOff>66675</xdr:rowOff>
    </xdr:from>
    <xdr:to>
      <xdr:col>1</xdr:col>
      <xdr:colOff>5162550</xdr:colOff>
      <xdr:row>541</xdr:row>
      <xdr:rowOff>333375</xdr:rowOff>
    </xdr:to>
    <xdr:grpSp>
      <xdr:nvGrpSpPr>
        <xdr:cNvPr id="966" name="Groep 10">
          <a:extLst>
            <a:ext uri="{FF2B5EF4-FFF2-40B4-BE49-F238E27FC236}">
              <a16:creationId xmlns:a16="http://schemas.microsoft.com/office/drawing/2014/main" id="{00000000-0008-0000-0000-0000C6030000}"/>
            </a:ext>
          </a:extLst>
        </xdr:cNvPr>
        <xdr:cNvGrpSpPr>
          <a:grpSpLocks/>
        </xdr:cNvGrpSpPr>
      </xdr:nvGrpSpPr>
      <xdr:grpSpPr bwMode="auto">
        <a:xfrm>
          <a:off x="4055745" y="112400715"/>
          <a:ext cx="1343025" cy="266700"/>
          <a:chOff x="2809875" y="99443416"/>
          <a:chExt cx="1576808" cy="228600"/>
        </a:xfrm>
      </xdr:grpSpPr>
      <mc:AlternateContent xmlns:mc="http://schemas.openxmlformats.org/markup-compatibility/2006">
        <mc:Choice xmlns:a14="http://schemas.microsoft.com/office/drawing/2010/main" Requires="a14">
          <xdr:sp macro="" textlink="">
            <xdr:nvSpPr>
              <xdr:cNvPr id="40639" name="Selectievakje 14015" hidden="1">
                <a:extLst>
                  <a:ext uri="{63B3BB69-23CF-44E3-9099-C40C66FF867C}">
                    <a14:compatExt spid="_x0000_s40639"/>
                  </a:ext>
                  <a:ext uri="{FF2B5EF4-FFF2-40B4-BE49-F238E27FC236}">
                    <a16:creationId xmlns:a16="http://schemas.microsoft.com/office/drawing/2014/main" id="{00000000-0008-0000-0000-0000BF9E0000}"/>
                  </a:ext>
                </a:extLst>
              </xdr:cNvPr>
              <xdr:cNvSpPr/>
            </xdr:nvSpPr>
            <xdr:spPr bwMode="auto">
              <a:xfrm>
                <a:off x="2809875" y="99443416"/>
                <a:ext cx="1576808" cy="22860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68" name="Text Box 35">
            <a:extLst>
              <a:ext uri="{FF2B5EF4-FFF2-40B4-BE49-F238E27FC236}">
                <a16:creationId xmlns:a16="http://schemas.microsoft.com/office/drawing/2014/main" id="{00000000-0008-0000-0000-0000C8030000}"/>
              </a:ext>
            </a:extLst>
          </xdr:cNvPr>
          <xdr:cNvSpPr txBox="1">
            <a:spLocks noChangeArrowheads="1"/>
          </xdr:cNvSpPr>
        </xdr:nvSpPr>
        <xdr:spPr bwMode="auto">
          <a:xfrm>
            <a:off x="3033536" y="99475019"/>
            <a:ext cx="1263683" cy="179614"/>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weet ik niet</a:t>
            </a:r>
          </a:p>
          <a:p>
            <a:pPr algn="l" rtl="0">
              <a:defRPr sz="1000"/>
            </a:pPr>
            <a:endParaRPr lang="nl-BE" sz="1100" b="0" i="0" u="none" strike="noStrike" baseline="0">
              <a:solidFill>
                <a:srgbClr val="000000"/>
              </a:solidFill>
              <a:latin typeface="Arial"/>
              <a:cs typeface="Arial"/>
            </a:endParaRPr>
          </a:p>
        </xdr:txBody>
      </xdr:sp>
    </xdr:grpSp>
    <xdr:clientData/>
  </xdr:twoCellAnchor>
  <xdr:twoCellAnchor editAs="oneCell">
    <xdr:from>
      <xdr:col>1</xdr:col>
      <xdr:colOff>2590800</xdr:colOff>
      <xdr:row>613</xdr:row>
      <xdr:rowOff>142875</xdr:rowOff>
    </xdr:from>
    <xdr:to>
      <xdr:col>1</xdr:col>
      <xdr:colOff>3895725</xdr:colOff>
      <xdr:row>615</xdr:row>
      <xdr:rowOff>9525</xdr:rowOff>
    </xdr:to>
    <xdr:grpSp>
      <xdr:nvGrpSpPr>
        <xdr:cNvPr id="969" name="Groep 9">
          <a:extLst>
            <a:ext uri="{FF2B5EF4-FFF2-40B4-BE49-F238E27FC236}">
              <a16:creationId xmlns:a16="http://schemas.microsoft.com/office/drawing/2014/main" id="{00000000-0008-0000-0000-0000C9030000}"/>
            </a:ext>
          </a:extLst>
        </xdr:cNvPr>
        <xdr:cNvGrpSpPr>
          <a:grpSpLocks/>
        </xdr:cNvGrpSpPr>
      </xdr:nvGrpSpPr>
      <xdr:grpSpPr bwMode="auto">
        <a:xfrm>
          <a:off x="2827020" y="128616075"/>
          <a:ext cx="1304925" cy="232410"/>
          <a:chOff x="1047747" y="99460050"/>
          <a:chExt cx="1306673" cy="219075"/>
        </a:xfrm>
      </xdr:grpSpPr>
      <mc:AlternateContent xmlns:mc="http://schemas.openxmlformats.org/markup-compatibility/2006">
        <mc:Choice xmlns:a14="http://schemas.microsoft.com/office/drawing/2010/main" Requires="a14">
          <xdr:sp macro="" textlink="">
            <xdr:nvSpPr>
              <xdr:cNvPr id="40640" name="Selectievakje 14016" hidden="1">
                <a:extLst>
                  <a:ext uri="{63B3BB69-23CF-44E3-9099-C40C66FF867C}">
                    <a14:compatExt spid="_x0000_s40640"/>
                  </a:ext>
                  <a:ext uri="{FF2B5EF4-FFF2-40B4-BE49-F238E27FC236}">
                    <a16:creationId xmlns:a16="http://schemas.microsoft.com/office/drawing/2014/main" id="{00000000-0008-0000-0000-0000C09E0000}"/>
                  </a:ext>
                </a:extLst>
              </xdr:cNvPr>
              <xdr:cNvSpPr/>
            </xdr:nvSpPr>
            <xdr:spPr bwMode="auto">
              <a:xfrm>
                <a:off x="1047747" y="99460050"/>
                <a:ext cx="1285876" cy="21907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71" name="Text Box 36">
            <a:extLst>
              <a:ext uri="{FF2B5EF4-FFF2-40B4-BE49-F238E27FC236}">
                <a16:creationId xmlns:a16="http://schemas.microsoft.com/office/drawing/2014/main" id="{00000000-0008-0000-0000-0000CB030000}"/>
              </a:ext>
            </a:extLst>
          </xdr:cNvPr>
          <xdr:cNvSpPr txBox="1">
            <a:spLocks noChangeArrowheads="1"/>
          </xdr:cNvSpPr>
        </xdr:nvSpPr>
        <xdr:spPr bwMode="auto">
          <a:xfrm>
            <a:off x="1248042" y="99460050"/>
            <a:ext cx="110637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vennootschap</a:t>
            </a:r>
          </a:p>
        </xdr:txBody>
      </xdr:sp>
    </xdr:grpSp>
    <xdr:clientData/>
  </xdr:twoCellAnchor>
  <xdr:twoCellAnchor editAs="oneCell">
    <xdr:from>
      <xdr:col>1</xdr:col>
      <xdr:colOff>2514600</xdr:colOff>
      <xdr:row>622</xdr:row>
      <xdr:rowOff>104775</xdr:rowOff>
    </xdr:from>
    <xdr:to>
      <xdr:col>1</xdr:col>
      <xdr:colOff>3819525</xdr:colOff>
      <xdr:row>622</xdr:row>
      <xdr:rowOff>323850</xdr:rowOff>
    </xdr:to>
    <xdr:grpSp>
      <xdr:nvGrpSpPr>
        <xdr:cNvPr id="972" name="Groep 9">
          <a:extLst>
            <a:ext uri="{FF2B5EF4-FFF2-40B4-BE49-F238E27FC236}">
              <a16:creationId xmlns:a16="http://schemas.microsoft.com/office/drawing/2014/main" id="{00000000-0008-0000-0000-0000CC030000}"/>
            </a:ext>
          </a:extLst>
        </xdr:cNvPr>
        <xdr:cNvGrpSpPr>
          <a:grpSpLocks/>
        </xdr:cNvGrpSpPr>
      </xdr:nvGrpSpPr>
      <xdr:grpSpPr bwMode="auto">
        <a:xfrm>
          <a:off x="2750820" y="130513455"/>
          <a:ext cx="1304925" cy="219075"/>
          <a:chOff x="1047747" y="99460050"/>
          <a:chExt cx="1306673" cy="219075"/>
        </a:xfrm>
      </xdr:grpSpPr>
      <mc:AlternateContent xmlns:mc="http://schemas.openxmlformats.org/markup-compatibility/2006">
        <mc:Choice xmlns:a14="http://schemas.microsoft.com/office/drawing/2010/main" Requires="a14">
          <xdr:sp macro="" textlink="">
            <xdr:nvSpPr>
              <xdr:cNvPr id="40641" name="Selectievakje 14017" hidden="1">
                <a:extLst>
                  <a:ext uri="{63B3BB69-23CF-44E3-9099-C40C66FF867C}">
                    <a14:compatExt spid="_x0000_s40641"/>
                  </a:ext>
                  <a:ext uri="{FF2B5EF4-FFF2-40B4-BE49-F238E27FC236}">
                    <a16:creationId xmlns:a16="http://schemas.microsoft.com/office/drawing/2014/main" id="{00000000-0008-0000-0000-0000C19E0000}"/>
                  </a:ext>
                </a:extLst>
              </xdr:cNvPr>
              <xdr:cNvSpPr/>
            </xdr:nvSpPr>
            <xdr:spPr bwMode="auto">
              <a:xfrm>
                <a:off x="1047747" y="99460050"/>
                <a:ext cx="1285876" cy="21907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74" name="Text Box 36">
            <a:extLst>
              <a:ext uri="{FF2B5EF4-FFF2-40B4-BE49-F238E27FC236}">
                <a16:creationId xmlns:a16="http://schemas.microsoft.com/office/drawing/2014/main" id="{00000000-0008-0000-0000-0000CE030000}"/>
              </a:ext>
            </a:extLst>
          </xdr:cNvPr>
          <xdr:cNvSpPr txBox="1">
            <a:spLocks noChangeArrowheads="1"/>
          </xdr:cNvSpPr>
        </xdr:nvSpPr>
        <xdr:spPr bwMode="auto">
          <a:xfrm>
            <a:off x="1248042" y="99460050"/>
            <a:ext cx="110637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CVBA</a:t>
            </a:r>
          </a:p>
        </xdr:txBody>
      </xdr:sp>
    </xdr:grpSp>
    <xdr:clientData/>
  </xdr:twoCellAnchor>
  <xdr:twoCellAnchor editAs="oneCell">
    <xdr:from>
      <xdr:col>1</xdr:col>
      <xdr:colOff>4181475</xdr:colOff>
      <xdr:row>622</xdr:row>
      <xdr:rowOff>123825</xdr:rowOff>
    </xdr:from>
    <xdr:to>
      <xdr:col>1</xdr:col>
      <xdr:colOff>5486400</xdr:colOff>
      <xdr:row>622</xdr:row>
      <xdr:rowOff>342900</xdr:rowOff>
    </xdr:to>
    <xdr:grpSp>
      <xdr:nvGrpSpPr>
        <xdr:cNvPr id="975" name="Groep 9">
          <a:extLst>
            <a:ext uri="{FF2B5EF4-FFF2-40B4-BE49-F238E27FC236}">
              <a16:creationId xmlns:a16="http://schemas.microsoft.com/office/drawing/2014/main" id="{00000000-0008-0000-0000-0000CF030000}"/>
            </a:ext>
          </a:extLst>
        </xdr:cNvPr>
        <xdr:cNvGrpSpPr>
          <a:grpSpLocks/>
        </xdr:cNvGrpSpPr>
      </xdr:nvGrpSpPr>
      <xdr:grpSpPr bwMode="auto">
        <a:xfrm>
          <a:off x="4417695" y="130532505"/>
          <a:ext cx="1304925" cy="219075"/>
          <a:chOff x="1047752" y="99460050"/>
          <a:chExt cx="1306667" cy="219075"/>
        </a:xfrm>
      </xdr:grpSpPr>
      <mc:AlternateContent xmlns:mc="http://schemas.openxmlformats.org/markup-compatibility/2006">
        <mc:Choice xmlns:a14="http://schemas.microsoft.com/office/drawing/2010/main" Requires="a14">
          <xdr:sp macro="" textlink="">
            <xdr:nvSpPr>
              <xdr:cNvPr id="40642" name="Selectievakje 14018" hidden="1">
                <a:extLst>
                  <a:ext uri="{63B3BB69-23CF-44E3-9099-C40C66FF867C}">
                    <a14:compatExt spid="_x0000_s40642"/>
                  </a:ext>
                  <a:ext uri="{FF2B5EF4-FFF2-40B4-BE49-F238E27FC236}">
                    <a16:creationId xmlns:a16="http://schemas.microsoft.com/office/drawing/2014/main" id="{00000000-0008-0000-0000-0000C29E0000}"/>
                  </a:ext>
                </a:extLst>
              </xdr:cNvPr>
              <xdr:cNvSpPr/>
            </xdr:nvSpPr>
            <xdr:spPr bwMode="auto">
              <a:xfrm>
                <a:off x="1047752" y="99460050"/>
                <a:ext cx="1285877" cy="21907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77" name="Text Box 36">
            <a:extLst>
              <a:ext uri="{FF2B5EF4-FFF2-40B4-BE49-F238E27FC236}">
                <a16:creationId xmlns:a16="http://schemas.microsoft.com/office/drawing/2014/main" id="{00000000-0008-0000-0000-0000D1030000}"/>
              </a:ext>
            </a:extLst>
          </xdr:cNvPr>
          <xdr:cNvSpPr txBox="1">
            <a:spLocks noChangeArrowheads="1"/>
          </xdr:cNvSpPr>
        </xdr:nvSpPr>
        <xdr:spPr bwMode="auto">
          <a:xfrm>
            <a:off x="1248042" y="99460050"/>
            <a:ext cx="1106377"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VOF</a:t>
            </a:r>
          </a:p>
        </xdr:txBody>
      </xdr:sp>
    </xdr:grpSp>
    <xdr:clientData/>
  </xdr:twoCellAnchor>
  <xdr:twoCellAnchor editAs="oneCell">
    <xdr:from>
      <xdr:col>1</xdr:col>
      <xdr:colOff>762000</xdr:colOff>
      <xdr:row>622</xdr:row>
      <xdr:rowOff>76200</xdr:rowOff>
    </xdr:from>
    <xdr:to>
      <xdr:col>1</xdr:col>
      <xdr:colOff>2066925</xdr:colOff>
      <xdr:row>622</xdr:row>
      <xdr:rowOff>295275</xdr:rowOff>
    </xdr:to>
    <xdr:grpSp>
      <xdr:nvGrpSpPr>
        <xdr:cNvPr id="978" name="Groep 9">
          <a:extLst>
            <a:ext uri="{FF2B5EF4-FFF2-40B4-BE49-F238E27FC236}">
              <a16:creationId xmlns:a16="http://schemas.microsoft.com/office/drawing/2014/main" id="{00000000-0008-0000-0000-0000D2030000}"/>
            </a:ext>
          </a:extLst>
        </xdr:cNvPr>
        <xdr:cNvGrpSpPr>
          <a:grpSpLocks/>
        </xdr:cNvGrpSpPr>
      </xdr:nvGrpSpPr>
      <xdr:grpSpPr bwMode="auto">
        <a:xfrm>
          <a:off x="998220" y="130484880"/>
          <a:ext cx="1304925" cy="219075"/>
          <a:chOff x="1047747" y="99460050"/>
          <a:chExt cx="1306673" cy="219075"/>
        </a:xfrm>
      </xdr:grpSpPr>
      <mc:AlternateContent xmlns:mc="http://schemas.openxmlformats.org/markup-compatibility/2006">
        <mc:Choice xmlns:a14="http://schemas.microsoft.com/office/drawing/2010/main" Requires="a14">
          <xdr:sp macro="" textlink="">
            <xdr:nvSpPr>
              <xdr:cNvPr id="40643" name="Selectievakje 14019" hidden="1">
                <a:extLst>
                  <a:ext uri="{63B3BB69-23CF-44E3-9099-C40C66FF867C}">
                    <a14:compatExt spid="_x0000_s40643"/>
                  </a:ext>
                  <a:ext uri="{FF2B5EF4-FFF2-40B4-BE49-F238E27FC236}">
                    <a16:creationId xmlns:a16="http://schemas.microsoft.com/office/drawing/2014/main" id="{00000000-0008-0000-0000-0000C39E0000}"/>
                  </a:ext>
                </a:extLst>
              </xdr:cNvPr>
              <xdr:cNvSpPr/>
            </xdr:nvSpPr>
            <xdr:spPr bwMode="auto">
              <a:xfrm>
                <a:off x="1047747" y="99460050"/>
                <a:ext cx="1285876" cy="21907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80" name="Text Box 36">
            <a:extLst>
              <a:ext uri="{FF2B5EF4-FFF2-40B4-BE49-F238E27FC236}">
                <a16:creationId xmlns:a16="http://schemas.microsoft.com/office/drawing/2014/main" id="{00000000-0008-0000-0000-0000D4030000}"/>
              </a:ext>
            </a:extLst>
          </xdr:cNvPr>
          <xdr:cNvSpPr txBox="1">
            <a:spLocks noChangeArrowheads="1"/>
          </xdr:cNvSpPr>
        </xdr:nvSpPr>
        <xdr:spPr bwMode="auto">
          <a:xfrm>
            <a:off x="1248042" y="99460050"/>
            <a:ext cx="110637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BVBA</a:t>
            </a:r>
          </a:p>
        </xdr:txBody>
      </xdr:sp>
    </xdr:grpSp>
    <xdr:clientData/>
  </xdr:twoCellAnchor>
  <xdr:twoCellAnchor editAs="oneCell">
    <xdr:from>
      <xdr:col>1</xdr:col>
      <xdr:colOff>742950</xdr:colOff>
      <xdr:row>622</xdr:row>
      <xdr:rowOff>790575</xdr:rowOff>
    </xdr:from>
    <xdr:to>
      <xdr:col>1</xdr:col>
      <xdr:colOff>2047875</xdr:colOff>
      <xdr:row>623</xdr:row>
      <xdr:rowOff>19050</xdr:rowOff>
    </xdr:to>
    <xdr:grpSp>
      <xdr:nvGrpSpPr>
        <xdr:cNvPr id="981" name="Groep 9">
          <a:extLst>
            <a:ext uri="{FF2B5EF4-FFF2-40B4-BE49-F238E27FC236}">
              <a16:creationId xmlns:a16="http://schemas.microsoft.com/office/drawing/2014/main" id="{00000000-0008-0000-0000-0000D5030000}"/>
            </a:ext>
          </a:extLst>
        </xdr:cNvPr>
        <xdr:cNvGrpSpPr>
          <a:grpSpLocks/>
        </xdr:cNvGrpSpPr>
      </xdr:nvGrpSpPr>
      <xdr:grpSpPr bwMode="auto">
        <a:xfrm>
          <a:off x="979170" y="131199255"/>
          <a:ext cx="1304925" cy="219075"/>
          <a:chOff x="1047747" y="99460050"/>
          <a:chExt cx="1306673" cy="219075"/>
        </a:xfrm>
      </xdr:grpSpPr>
      <mc:AlternateContent xmlns:mc="http://schemas.openxmlformats.org/markup-compatibility/2006">
        <mc:Choice xmlns:a14="http://schemas.microsoft.com/office/drawing/2010/main" Requires="a14">
          <xdr:sp macro="" textlink="">
            <xdr:nvSpPr>
              <xdr:cNvPr id="40644" name="Selectievakje 14020" hidden="1">
                <a:extLst>
                  <a:ext uri="{63B3BB69-23CF-44E3-9099-C40C66FF867C}">
                    <a14:compatExt spid="_x0000_s40644"/>
                  </a:ext>
                  <a:ext uri="{FF2B5EF4-FFF2-40B4-BE49-F238E27FC236}">
                    <a16:creationId xmlns:a16="http://schemas.microsoft.com/office/drawing/2014/main" id="{00000000-0008-0000-0000-0000C49E0000}"/>
                  </a:ext>
                </a:extLst>
              </xdr:cNvPr>
              <xdr:cNvSpPr/>
            </xdr:nvSpPr>
            <xdr:spPr bwMode="auto">
              <a:xfrm>
                <a:off x="1047747" y="99460050"/>
                <a:ext cx="1285876" cy="21907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83" name="Text Box 36">
            <a:extLst>
              <a:ext uri="{FF2B5EF4-FFF2-40B4-BE49-F238E27FC236}">
                <a16:creationId xmlns:a16="http://schemas.microsoft.com/office/drawing/2014/main" id="{00000000-0008-0000-0000-0000D7030000}"/>
              </a:ext>
            </a:extLst>
          </xdr:cNvPr>
          <xdr:cNvSpPr txBox="1">
            <a:spLocks noChangeArrowheads="1"/>
          </xdr:cNvSpPr>
        </xdr:nvSpPr>
        <xdr:spPr bwMode="auto">
          <a:xfrm>
            <a:off x="1248042" y="99460050"/>
            <a:ext cx="110637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VSO</a:t>
            </a:r>
          </a:p>
        </xdr:txBody>
      </xdr:sp>
    </xdr:grpSp>
    <xdr:clientData/>
  </xdr:twoCellAnchor>
  <xdr:twoCellAnchor editAs="oneCell">
    <xdr:from>
      <xdr:col>1</xdr:col>
      <xdr:colOff>752475</xdr:colOff>
      <xdr:row>622</xdr:row>
      <xdr:rowOff>409575</xdr:rowOff>
    </xdr:from>
    <xdr:to>
      <xdr:col>1</xdr:col>
      <xdr:colOff>2057400</xdr:colOff>
      <xdr:row>622</xdr:row>
      <xdr:rowOff>628650</xdr:rowOff>
    </xdr:to>
    <xdr:grpSp>
      <xdr:nvGrpSpPr>
        <xdr:cNvPr id="984" name="Groep 9">
          <a:extLst>
            <a:ext uri="{FF2B5EF4-FFF2-40B4-BE49-F238E27FC236}">
              <a16:creationId xmlns:a16="http://schemas.microsoft.com/office/drawing/2014/main" id="{00000000-0008-0000-0000-0000D8030000}"/>
            </a:ext>
          </a:extLst>
        </xdr:cNvPr>
        <xdr:cNvGrpSpPr>
          <a:grpSpLocks/>
        </xdr:cNvGrpSpPr>
      </xdr:nvGrpSpPr>
      <xdr:grpSpPr bwMode="auto">
        <a:xfrm>
          <a:off x="988695" y="130818255"/>
          <a:ext cx="1304925" cy="219075"/>
          <a:chOff x="1047747" y="99460050"/>
          <a:chExt cx="1306673" cy="219075"/>
        </a:xfrm>
      </xdr:grpSpPr>
      <mc:AlternateContent xmlns:mc="http://schemas.openxmlformats.org/markup-compatibility/2006">
        <mc:Choice xmlns:a14="http://schemas.microsoft.com/office/drawing/2010/main" Requires="a14">
          <xdr:sp macro="" textlink="">
            <xdr:nvSpPr>
              <xdr:cNvPr id="40645" name="Selectievakje 14021" hidden="1">
                <a:extLst>
                  <a:ext uri="{63B3BB69-23CF-44E3-9099-C40C66FF867C}">
                    <a14:compatExt spid="_x0000_s40645"/>
                  </a:ext>
                  <a:ext uri="{FF2B5EF4-FFF2-40B4-BE49-F238E27FC236}">
                    <a16:creationId xmlns:a16="http://schemas.microsoft.com/office/drawing/2014/main" id="{00000000-0008-0000-0000-0000C59E0000}"/>
                  </a:ext>
                </a:extLst>
              </xdr:cNvPr>
              <xdr:cNvSpPr/>
            </xdr:nvSpPr>
            <xdr:spPr bwMode="auto">
              <a:xfrm>
                <a:off x="1047747" y="99460050"/>
                <a:ext cx="1285876" cy="21907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86" name="Text Box 36">
            <a:extLst>
              <a:ext uri="{FF2B5EF4-FFF2-40B4-BE49-F238E27FC236}">
                <a16:creationId xmlns:a16="http://schemas.microsoft.com/office/drawing/2014/main" id="{00000000-0008-0000-0000-0000DA030000}"/>
              </a:ext>
            </a:extLst>
          </xdr:cNvPr>
          <xdr:cNvSpPr txBox="1">
            <a:spLocks noChangeArrowheads="1"/>
          </xdr:cNvSpPr>
        </xdr:nvSpPr>
        <xdr:spPr bwMode="auto">
          <a:xfrm>
            <a:off x="1248042" y="99460050"/>
            <a:ext cx="110637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S-BVBA</a:t>
            </a:r>
          </a:p>
        </xdr:txBody>
      </xdr:sp>
    </xdr:grpSp>
    <xdr:clientData/>
  </xdr:twoCellAnchor>
  <xdr:twoCellAnchor editAs="oneCell">
    <xdr:from>
      <xdr:col>1</xdr:col>
      <xdr:colOff>2505075</xdr:colOff>
      <xdr:row>622</xdr:row>
      <xdr:rowOff>438150</xdr:rowOff>
    </xdr:from>
    <xdr:to>
      <xdr:col>1</xdr:col>
      <xdr:colOff>3810000</xdr:colOff>
      <xdr:row>622</xdr:row>
      <xdr:rowOff>657225</xdr:rowOff>
    </xdr:to>
    <xdr:grpSp>
      <xdr:nvGrpSpPr>
        <xdr:cNvPr id="987" name="Groep 9">
          <a:extLst>
            <a:ext uri="{FF2B5EF4-FFF2-40B4-BE49-F238E27FC236}">
              <a16:creationId xmlns:a16="http://schemas.microsoft.com/office/drawing/2014/main" id="{00000000-0008-0000-0000-0000DB030000}"/>
            </a:ext>
          </a:extLst>
        </xdr:cNvPr>
        <xdr:cNvGrpSpPr>
          <a:grpSpLocks/>
        </xdr:cNvGrpSpPr>
      </xdr:nvGrpSpPr>
      <xdr:grpSpPr bwMode="auto">
        <a:xfrm>
          <a:off x="2741295" y="130846830"/>
          <a:ext cx="1304925" cy="219075"/>
          <a:chOff x="1047747" y="99460050"/>
          <a:chExt cx="1306673" cy="219075"/>
        </a:xfrm>
      </xdr:grpSpPr>
      <mc:AlternateContent xmlns:mc="http://schemas.openxmlformats.org/markup-compatibility/2006">
        <mc:Choice xmlns:a14="http://schemas.microsoft.com/office/drawing/2010/main" Requires="a14">
          <xdr:sp macro="" textlink="">
            <xdr:nvSpPr>
              <xdr:cNvPr id="40646" name="Selectievakje 14022" hidden="1">
                <a:extLst>
                  <a:ext uri="{63B3BB69-23CF-44E3-9099-C40C66FF867C}">
                    <a14:compatExt spid="_x0000_s40646"/>
                  </a:ext>
                  <a:ext uri="{FF2B5EF4-FFF2-40B4-BE49-F238E27FC236}">
                    <a16:creationId xmlns:a16="http://schemas.microsoft.com/office/drawing/2014/main" id="{00000000-0008-0000-0000-0000C69E0000}"/>
                  </a:ext>
                </a:extLst>
              </xdr:cNvPr>
              <xdr:cNvSpPr/>
            </xdr:nvSpPr>
            <xdr:spPr bwMode="auto">
              <a:xfrm>
                <a:off x="1047747" y="99460050"/>
                <a:ext cx="1285876" cy="21907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89" name="Text Box 36">
            <a:extLst>
              <a:ext uri="{FF2B5EF4-FFF2-40B4-BE49-F238E27FC236}">
                <a16:creationId xmlns:a16="http://schemas.microsoft.com/office/drawing/2014/main" id="{00000000-0008-0000-0000-0000DD030000}"/>
              </a:ext>
            </a:extLst>
          </xdr:cNvPr>
          <xdr:cNvSpPr txBox="1">
            <a:spLocks noChangeArrowheads="1"/>
          </xdr:cNvSpPr>
        </xdr:nvSpPr>
        <xdr:spPr bwMode="auto">
          <a:xfrm>
            <a:off x="1248042" y="99460050"/>
            <a:ext cx="110637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EBVBA</a:t>
            </a:r>
          </a:p>
        </xdr:txBody>
      </xdr:sp>
    </xdr:grpSp>
    <xdr:clientData/>
  </xdr:twoCellAnchor>
  <xdr:twoCellAnchor editAs="oneCell">
    <xdr:from>
      <xdr:col>1</xdr:col>
      <xdr:colOff>4181475</xdr:colOff>
      <xdr:row>622</xdr:row>
      <xdr:rowOff>447675</xdr:rowOff>
    </xdr:from>
    <xdr:to>
      <xdr:col>1</xdr:col>
      <xdr:colOff>5486400</xdr:colOff>
      <xdr:row>622</xdr:row>
      <xdr:rowOff>666750</xdr:rowOff>
    </xdr:to>
    <xdr:grpSp>
      <xdr:nvGrpSpPr>
        <xdr:cNvPr id="990" name="Groep 9">
          <a:extLst>
            <a:ext uri="{FF2B5EF4-FFF2-40B4-BE49-F238E27FC236}">
              <a16:creationId xmlns:a16="http://schemas.microsoft.com/office/drawing/2014/main" id="{00000000-0008-0000-0000-0000DE030000}"/>
            </a:ext>
          </a:extLst>
        </xdr:cNvPr>
        <xdr:cNvGrpSpPr>
          <a:grpSpLocks/>
        </xdr:cNvGrpSpPr>
      </xdr:nvGrpSpPr>
      <xdr:grpSpPr bwMode="auto">
        <a:xfrm>
          <a:off x="4417695" y="130856355"/>
          <a:ext cx="1304925" cy="219075"/>
          <a:chOff x="1047747" y="99460050"/>
          <a:chExt cx="1306673" cy="219075"/>
        </a:xfrm>
      </xdr:grpSpPr>
      <mc:AlternateContent xmlns:mc="http://schemas.openxmlformats.org/markup-compatibility/2006">
        <mc:Choice xmlns:a14="http://schemas.microsoft.com/office/drawing/2010/main" Requires="a14">
          <xdr:sp macro="" textlink="">
            <xdr:nvSpPr>
              <xdr:cNvPr id="40647" name="Selectievakje 14023" hidden="1">
                <a:extLst>
                  <a:ext uri="{63B3BB69-23CF-44E3-9099-C40C66FF867C}">
                    <a14:compatExt spid="_x0000_s40647"/>
                  </a:ext>
                  <a:ext uri="{FF2B5EF4-FFF2-40B4-BE49-F238E27FC236}">
                    <a16:creationId xmlns:a16="http://schemas.microsoft.com/office/drawing/2014/main" id="{00000000-0008-0000-0000-0000C79E0000}"/>
                  </a:ext>
                </a:extLst>
              </xdr:cNvPr>
              <xdr:cNvSpPr/>
            </xdr:nvSpPr>
            <xdr:spPr bwMode="auto">
              <a:xfrm>
                <a:off x="1047747" y="99460050"/>
                <a:ext cx="1285876" cy="21907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92" name="Text Box 36">
            <a:extLst>
              <a:ext uri="{FF2B5EF4-FFF2-40B4-BE49-F238E27FC236}">
                <a16:creationId xmlns:a16="http://schemas.microsoft.com/office/drawing/2014/main" id="{00000000-0008-0000-0000-0000E0030000}"/>
              </a:ext>
            </a:extLst>
          </xdr:cNvPr>
          <xdr:cNvSpPr txBox="1">
            <a:spLocks noChangeArrowheads="1"/>
          </xdr:cNvSpPr>
        </xdr:nvSpPr>
        <xdr:spPr bwMode="auto">
          <a:xfrm>
            <a:off x="1248042" y="99460050"/>
            <a:ext cx="110637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COMM.V</a:t>
            </a:r>
          </a:p>
        </xdr:txBody>
      </xdr:sp>
    </xdr:grpSp>
    <xdr:clientData/>
  </xdr:twoCellAnchor>
  <xdr:twoCellAnchor editAs="oneCell">
    <xdr:from>
      <xdr:col>0</xdr:col>
      <xdr:colOff>0</xdr:colOff>
      <xdr:row>0</xdr:row>
      <xdr:rowOff>0</xdr:rowOff>
    </xdr:from>
    <xdr:to>
      <xdr:col>1</xdr:col>
      <xdr:colOff>5951220</xdr:colOff>
      <xdr:row>48</xdr:row>
      <xdr:rowOff>59948</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87440" cy="88381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1181100</xdr:colOff>
          <xdr:row>23</xdr:row>
          <xdr:rowOff>83820</xdr:rowOff>
        </xdr:from>
        <xdr:to>
          <xdr:col>4</xdr:col>
          <xdr:colOff>502920</xdr:colOff>
          <xdr:row>24</xdr:row>
          <xdr:rowOff>160020</xdr:rowOff>
        </xdr:to>
        <xdr:sp macro="" textlink="">
          <xdr:nvSpPr>
            <xdr:cNvPr id="2049" name="Vervolgkeuzelijst 1" descr="Maak uw keuze..."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657225</xdr:colOff>
      <xdr:row>359</xdr:row>
      <xdr:rowOff>104775</xdr:rowOff>
    </xdr:from>
    <xdr:to>
      <xdr:col>4</xdr:col>
      <xdr:colOff>428625</xdr:colOff>
      <xdr:row>361</xdr:row>
      <xdr:rowOff>0</xdr:rowOff>
    </xdr:to>
    <xdr:grpSp>
      <xdr:nvGrpSpPr>
        <xdr:cNvPr id="39818" name="Groep 10">
          <a:extLst>
            <a:ext uri="{FF2B5EF4-FFF2-40B4-BE49-F238E27FC236}">
              <a16:creationId xmlns:a16="http://schemas.microsoft.com/office/drawing/2014/main" id="{00000000-0008-0000-0100-00008A9B0000}"/>
            </a:ext>
          </a:extLst>
        </xdr:cNvPr>
        <xdr:cNvGrpSpPr>
          <a:grpSpLocks/>
        </xdr:cNvGrpSpPr>
      </xdr:nvGrpSpPr>
      <xdr:grpSpPr bwMode="auto">
        <a:xfrm>
          <a:off x="3217545" y="72692895"/>
          <a:ext cx="655320" cy="260985"/>
          <a:chOff x="2809865" y="99460050"/>
          <a:chExt cx="560441" cy="219075"/>
        </a:xfrm>
      </xdr:grpSpPr>
      <mc:AlternateContent xmlns:mc="http://schemas.openxmlformats.org/markup-compatibility/2006">
        <mc:Choice xmlns:a14="http://schemas.microsoft.com/office/drawing/2010/main" Requires="a14">
          <xdr:sp macro="" textlink="">
            <xdr:nvSpPr>
              <xdr:cNvPr id="2055" name="Selectievakje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2809865" y="99460051"/>
                <a:ext cx="474944"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Text Box 35">
            <a:extLst>
              <a:ext uri="{FF2B5EF4-FFF2-40B4-BE49-F238E27FC236}">
                <a16:creationId xmlns:a16="http://schemas.microsoft.com/office/drawing/2014/main" id="{00000000-0008-0000-0100-000009000000}"/>
              </a:ext>
            </a:extLst>
          </xdr:cNvPr>
          <xdr:cNvSpPr txBox="1">
            <a:spLocks noChangeArrowheads="1"/>
          </xdr:cNvSpPr>
        </xdr:nvSpPr>
        <xdr:spPr bwMode="auto">
          <a:xfrm>
            <a:off x="3041165" y="99460050"/>
            <a:ext cx="329141"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3</xdr:col>
      <xdr:colOff>657225</xdr:colOff>
      <xdr:row>361</xdr:row>
      <xdr:rowOff>38100</xdr:rowOff>
    </xdr:from>
    <xdr:to>
      <xdr:col>4</xdr:col>
      <xdr:colOff>428625</xdr:colOff>
      <xdr:row>363</xdr:row>
      <xdr:rowOff>9525</xdr:rowOff>
    </xdr:to>
    <xdr:grpSp>
      <xdr:nvGrpSpPr>
        <xdr:cNvPr id="39819" name="Groep 10">
          <a:extLst>
            <a:ext uri="{FF2B5EF4-FFF2-40B4-BE49-F238E27FC236}">
              <a16:creationId xmlns:a16="http://schemas.microsoft.com/office/drawing/2014/main" id="{00000000-0008-0000-0100-00008B9B0000}"/>
            </a:ext>
          </a:extLst>
        </xdr:cNvPr>
        <xdr:cNvGrpSpPr>
          <a:grpSpLocks/>
        </xdr:cNvGrpSpPr>
      </xdr:nvGrpSpPr>
      <xdr:grpSpPr bwMode="auto">
        <a:xfrm>
          <a:off x="3217545" y="72991980"/>
          <a:ext cx="655320" cy="238125"/>
          <a:chOff x="2809865" y="99460050"/>
          <a:chExt cx="560441" cy="219075"/>
        </a:xfrm>
      </xdr:grpSpPr>
      <mc:AlternateContent xmlns:mc="http://schemas.openxmlformats.org/markup-compatibility/2006">
        <mc:Choice xmlns:a14="http://schemas.microsoft.com/office/drawing/2010/main" Requires="a14">
          <xdr:sp macro="" textlink="">
            <xdr:nvSpPr>
              <xdr:cNvPr id="2056" name="Selectievakje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2809865" y="99460051"/>
                <a:ext cx="474944"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 name="Text Box 35">
            <a:extLst>
              <a:ext uri="{FF2B5EF4-FFF2-40B4-BE49-F238E27FC236}">
                <a16:creationId xmlns:a16="http://schemas.microsoft.com/office/drawing/2014/main" id="{00000000-0008-0000-0100-00000C000000}"/>
              </a:ext>
            </a:extLst>
          </xdr:cNvPr>
          <xdr:cNvSpPr txBox="1">
            <a:spLocks noChangeArrowheads="1"/>
          </xdr:cNvSpPr>
        </xdr:nvSpPr>
        <xdr:spPr bwMode="auto">
          <a:xfrm>
            <a:off x="3041165" y="99460050"/>
            <a:ext cx="329141"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p>
        </xdr:txBody>
      </xdr:sp>
    </xdr:grpSp>
    <xdr:clientData/>
  </xdr:twoCellAnchor>
  <xdr:twoCellAnchor>
    <xdr:from>
      <xdr:col>5</xdr:col>
      <xdr:colOff>0</xdr:colOff>
      <xdr:row>359</xdr:row>
      <xdr:rowOff>95250</xdr:rowOff>
    </xdr:from>
    <xdr:to>
      <xdr:col>5</xdr:col>
      <xdr:colOff>714375</xdr:colOff>
      <xdr:row>360</xdr:row>
      <xdr:rowOff>152400</xdr:rowOff>
    </xdr:to>
    <xdr:grpSp>
      <xdr:nvGrpSpPr>
        <xdr:cNvPr id="39820" name="Groep 10">
          <a:extLst>
            <a:ext uri="{FF2B5EF4-FFF2-40B4-BE49-F238E27FC236}">
              <a16:creationId xmlns:a16="http://schemas.microsoft.com/office/drawing/2014/main" id="{00000000-0008-0000-0100-00008C9B0000}"/>
            </a:ext>
          </a:extLst>
        </xdr:cNvPr>
        <xdr:cNvGrpSpPr>
          <a:grpSpLocks/>
        </xdr:cNvGrpSpPr>
      </xdr:nvGrpSpPr>
      <xdr:grpSpPr bwMode="auto">
        <a:xfrm>
          <a:off x="4328160" y="72683370"/>
          <a:ext cx="714375" cy="240030"/>
          <a:chOff x="2809868" y="99460050"/>
          <a:chExt cx="712420" cy="209551"/>
        </a:xfrm>
      </xdr:grpSpPr>
      <mc:AlternateContent xmlns:mc="http://schemas.openxmlformats.org/markup-compatibility/2006">
        <mc:Choice xmlns:a14="http://schemas.microsoft.com/office/drawing/2010/main" Requires="a14">
          <xdr:sp macro="" textlink="">
            <xdr:nvSpPr>
              <xdr:cNvPr id="2059" name="Selectievakje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2809868" y="99469636"/>
                <a:ext cx="655416"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 name="Text Box 35">
            <a:extLst>
              <a:ext uri="{FF2B5EF4-FFF2-40B4-BE49-F238E27FC236}">
                <a16:creationId xmlns:a16="http://schemas.microsoft.com/office/drawing/2014/main" id="{00000000-0008-0000-0100-000015000000}"/>
              </a:ext>
            </a:extLst>
          </xdr:cNvPr>
          <xdr:cNvSpPr txBox="1">
            <a:spLocks noChangeArrowheads="1"/>
          </xdr:cNvSpPr>
        </xdr:nvSpPr>
        <xdr:spPr bwMode="auto">
          <a:xfrm>
            <a:off x="3037848" y="99460050"/>
            <a:ext cx="484440"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5</xdr:col>
      <xdr:colOff>0</xdr:colOff>
      <xdr:row>361</xdr:row>
      <xdr:rowOff>38100</xdr:rowOff>
    </xdr:from>
    <xdr:to>
      <xdr:col>5</xdr:col>
      <xdr:colOff>714375</xdr:colOff>
      <xdr:row>363</xdr:row>
      <xdr:rowOff>9525</xdr:rowOff>
    </xdr:to>
    <xdr:grpSp>
      <xdr:nvGrpSpPr>
        <xdr:cNvPr id="39821" name="Groep 10">
          <a:extLst>
            <a:ext uri="{FF2B5EF4-FFF2-40B4-BE49-F238E27FC236}">
              <a16:creationId xmlns:a16="http://schemas.microsoft.com/office/drawing/2014/main" id="{00000000-0008-0000-0100-00008D9B0000}"/>
            </a:ext>
          </a:extLst>
        </xdr:cNvPr>
        <xdr:cNvGrpSpPr>
          <a:grpSpLocks/>
        </xdr:cNvGrpSpPr>
      </xdr:nvGrpSpPr>
      <xdr:grpSpPr bwMode="auto">
        <a:xfrm>
          <a:off x="4328160" y="72991980"/>
          <a:ext cx="714375" cy="238125"/>
          <a:chOff x="2809868" y="99460050"/>
          <a:chExt cx="712420" cy="209551"/>
        </a:xfrm>
      </xdr:grpSpPr>
      <mc:AlternateContent xmlns:mc="http://schemas.openxmlformats.org/markup-compatibility/2006">
        <mc:Choice xmlns:a14="http://schemas.microsoft.com/office/drawing/2010/main" Requires="a14">
          <xdr:sp macro="" textlink="">
            <xdr:nvSpPr>
              <xdr:cNvPr id="2061" name="Selectievakje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2809868" y="99469636"/>
                <a:ext cx="655416"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7" name="Text Box 35">
            <a:extLst>
              <a:ext uri="{FF2B5EF4-FFF2-40B4-BE49-F238E27FC236}">
                <a16:creationId xmlns:a16="http://schemas.microsoft.com/office/drawing/2014/main" id="{00000000-0008-0000-0100-00001B000000}"/>
              </a:ext>
            </a:extLst>
          </xdr:cNvPr>
          <xdr:cNvSpPr txBox="1">
            <a:spLocks noChangeArrowheads="1"/>
          </xdr:cNvSpPr>
        </xdr:nvSpPr>
        <xdr:spPr bwMode="auto">
          <a:xfrm>
            <a:off x="3037848" y="99460050"/>
            <a:ext cx="484440"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1</xdr:col>
      <xdr:colOff>57150</xdr:colOff>
      <xdr:row>374</xdr:row>
      <xdr:rowOff>66675</xdr:rowOff>
    </xdr:from>
    <xdr:to>
      <xdr:col>1</xdr:col>
      <xdr:colOff>619125</xdr:colOff>
      <xdr:row>374</xdr:row>
      <xdr:rowOff>285750</xdr:rowOff>
    </xdr:to>
    <xdr:grpSp>
      <xdr:nvGrpSpPr>
        <xdr:cNvPr id="39822" name="Groep 10">
          <a:extLst>
            <a:ext uri="{FF2B5EF4-FFF2-40B4-BE49-F238E27FC236}">
              <a16:creationId xmlns:a16="http://schemas.microsoft.com/office/drawing/2014/main" id="{00000000-0008-0000-0100-00008E9B0000}"/>
            </a:ext>
          </a:extLst>
        </xdr:cNvPr>
        <xdr:cNvGrpSpPr>
          <a:grpSpLocks/>
        </xdr:cNvGrpSpPr>
      </xdr:nvGrpSpPr>
      <xdr:grpSpPr bwMode="auto">
        <a:xfrm>
          <a:off x="506730" y="75298935"/>
          <a:ext cx="561975" cy="219075"/>
          <a:chOff x="2809870" y="99460050"/>
          <a:chExt cx="560436" cy="219075"/>
        </a:xfrm>
      </xdr:grpSpPr>
      <mc:AlternateContent xmlns:mc="http://schemas.openxmlformats.org/markup-compatibility/2006">
        <mc:Choice xmlns:a14="http://schemas.microsoft.com/office/drawing/2010/main" Requires="a14">
          <xdr:sp macro="" textlink="">
            <xdr:nvSpPr>
              <xdr:cNvPr id="2070" name="Selectievakje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2809870" y="99460051"/>
                <a:ext cx="474941"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0" name="Text Box 35">
            <a:extLst>
              <a:ext uri="{FF2B5EF4-FFF2-40B4-BE49-F238E27FC236}">
                <a16:creationId xmlns:a16="http://schemas.microsoft.com/office/drawing/2014/main" id="{00000000-0008-0000-0100-00001E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1</xdr:col>
      <xdr:colOff>790575</xdr:colOff>
      <xdr:row>374</xdr:row>
      <xdr:rowOff>57150</xdr:rowOff>
    </xdr:from>
    <xdr:to>
      <xdr:col>2</xdr:col>
      <xdr:colOff>314325</xdr:colOff>
      <xdr:row>374</xdr:row>
      <xdr:rowOff>276225</xdr:rowOff>
    </xdr:to>
    <xdr:grpSp>
      <xdr:nvGrpSpPr>
        <xdr:cNvPr id="39823" name="Groep 10">
          <a:extLst>
            <a:ext uri="{FF2B5EF4-FFF2-40B4-BE49-F238E27FC236}">
              <a16:creationId xmlns:a16="http://schemas.microsoft.com/office/drawing/2014/main" id="{00000000-0008-0000-0100-00008F9B0000}"/>
            </a:ext>
          </a:extLst>
        </xdr:cNvPr>
        <xdr:cNvGrpSpPr>
          <a:grpSpLocks/>
        </xdr:cNvGrpSpPr>
      </xdr:nvGrpSpPr>
      <xdr:grpSpPr bwMode="auto">
        <a:xfrm>
          <a:off x="1240155" y="75289410"/>
          <a:ext cx="750570" cy="219075"/>
          <a:chOff x="2809885" y="99460050"/>
          <a:chExt cx="712403" cy="209551"/>
        </a:xfrm>
      </xdr:grpSpPr>
      <mc:AlternateContent xmlns:mc="http://schemas.openxmlformats.org/markup-compatibility/2006">
        <mc:Choice xmlns:a14="http://schemas.microsoft.com/office/drawing/2010/main" Requires="a14">
          <xdr:sp macro="" textlink="">
            <xdr:nvSpPr>
              <xdr:cNvPr id="2071" name="Selectievakje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2809885" y="99469636"/>
                <a:ext cx="655418"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3" name="Text Box 35">
            <a:extLst>
              <a:ext uri="{FF2B5EF4-FFF2-40B4-BE49-F238E27FC236}">
                <a16:creationId xmlns:a16="http://schemas.microsoft.com/office/drawing/2014/main" id="{00000000-0008-0000-0100-000021000000}"/>
              </a:ext>
            </a:extLst>
          </xdr:cNvPr>
          <xdr:cNvSpPr txBox="1">
            <a:spLocks noChangeArrowheads="1"/>
          </xdr:cNvSpPr>
        </xdr:nvSpPr>
        <xdr:spPr bwMode="auto">
          <a:xfrm>
            <a:off x="3037848" y="99460050"/>
            <a:ext cx="484440"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2</xdr:col>
      <xdr:colOff>514350</xdr:colOff>
      <xdr:row>413</xdr:row>
      <xdr:rowOff>19050</xdr:rowOff>
    </xdr:from>
    <xdr:to>
      <xdr:col>3</xdr:col>
      <xdr:colOff>276225</xdr:colOff>
      <xdr:row>414</xdr:row>
      <xdr:rowOff>9525</xdr:rowOff>
    </xdr:to>
    <xdr:grpSp>
      <xdr:nvGrpSpPr>
        <xdr:cNvPr id="39824" name="Groep 10">
          <a:extLst>
            <a:ext uri="{FF2B5EF4-FFF2-40B4-BE49-F238E27FC236}">
              <a16:creationId xmlns:a16="http://schemas.microsoft.com/office/drawing/2014/main" id="{00000000-0008-0000-0100-0000909B0000}"/>
            </a:ext>
          </a:extLst>
        </xdr:cNvPr>
        <xdr:cNvGrpSpPr>
          <a:grpSpLocks/>
        </xdr:cNvGrpSpPr>
      </xdr:nvGrpSpPr>
      <xdr:grpSpPr bwMode="auto">
        <a:xfrm>
          <a:off x="2190750" y="83000850"/>
          <a:ext cx="645795" cy="219075"/>
          <a:chOff x="2809881" y="99460050"/>
          <a:chExt cx="560425" cy="219075"/>
        </a:xfrm>
      </xdr:grpSpPr>
      <mc:AlternateContent xmlns:mc="http://schemas.openxmlformats.org/markup-compatibility/2006">
        <mc:Choice xmlns:a14="http://schemas.microsoft.com/office/drawing/2010/main" Requires="a14">
          <xdr:sp macro="" textlink="">
            <xdr:nvSpPr>
              <xdr:cNvPr id="2089" name="Selectievakje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2809881" y="99460051"/>
                <a:ext cx="474947"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8" name="Text Box 35">
            <a:extLst>
              <a:ext uri="{FF2B5EF4-FFF2-40B4-BE49-F238E27FC236}">
                <a16:creationId xmlns:a16="http://schemas.microsoft.com/office/drawing/2014/main" id="{00000000-0008-0000-0100-000030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p>
        </xdr:txBody>
      </xdr:sp>
    </xdr:grpSp>
    <xdr:clientData/>
  </xdr:twoCellAnchor>
  <xdr:twoCellAnchor>
    <xdr:from>
      <xdr:col>2</xdr:col>
      <xdr:colOff>514350</xdr:colOff>
      <xdr:row>414</xdr:row>
      <xdr:rowOff>38100</xdr:rowOff>
    </xdr:from>
    <xdr:to>
      <xdr:col>3</xdr:col>
      <xdr:colOff>276225</xdr:colOff>
      <xdr:row>415</xdr:row>
      <xdr:rowOff>28575</xdr:rowOff>
    </xdr:to>
    <xdr:grpSp>
      <xdr:nvGrpSpPr>
        <xdr:cNvPr id="39825" name="Groep 10">
          <a:extLst>
            <a:ext uri="{FF2B5EF4-FFF2-40B4-BE49-F238E27FC236}">
              <a16:creationId xmlns:a16="http://schemas.microsoft.com/office/drawing/2014/main" id="{00000000-0008-0000-0100-0000919B0000}"/>
            </a:ext>
          </a:extLst>
        </xdr:cNvPr>
        <xdr:cNvGrpSpPr>
          <a:grpSpLocks/>
        </xdr:cNvGrpSpPr>
      </xdr:nvGrpSpPr>
      <xdr:grpSpPr bwMode="auto">
        <a:xfrm>
          <a:off x="2190750" y="83248500"/>
          <a:ext cx="645795" cy="219075"/>
          <a:chOff x="2809881" y="99460050"/>
          <a:chExt cx="560425" cy="219075"/>
        </a:xfrm>
      </xdr:grpSpPr>
      <mc:AlternateContent xmlns:mc="http://schemas.openxmlformats.org/markup-compatibility/2006">
        <mc:Choice xmlns:a14="http://schemas.microsoft.com/office/drawing/2010/main" Requires="a14">
          <xdr:sp macro="" textlink="">
            <xdr:nvSpPr>
              <xdr:cNvPr id="2090" name="Selectievakje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2809881" y="99460051"/>
                <a:ext cx="474947"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1" name="Text Box 35">
            <a:extLst>
              <a:ext uri="{FF2B5EF4-FFF2-40B4-BE49-F238E27FC236}">
                <a16:creationId xmlns:a16="http://schemas.microsoft.com/office/drawing/2014/main" id="{00000000-0008-0000-0100-000033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p>
        </xdr:txBody>
      </xdr:sp>
    </xdr:grpSp>
    <xdr:clientData/>
  </xdr:twoCellAnchor>
  <xdr:twoCellAnchor>
    <xdr:from>
      <xdr:col>3</xdr:col>
      <xdr:colOff>590550</xdr:colOff>
      <xdr:row>413</xdr:row>
      <xdr:rowOff>9525</xdr:rowOff>
    </xdr:from>
    <xdr:to>
      <xdr:col>4</xdr:col>
      <xdr:colOff>514350</xdr:colOff>
      <xdr:row>414</xdr:row>
      <xdr:rowOff>0</xdr:rowOff>
    </xdr:to>
    <xdr:grpSp>
      <xdr:nvGrpSpPr>
        <xdr:cNvPr id="39826" name="Groep 10">
          <a:extLst>
            <a:ext uri="{FF2B5EF4-FFF2-40B4-BE49-F238E27FC236}">
              <a16:creationId xmlns:a16="http://schemas.microsoft.com/office/drawing/2014/main" id="{00000000-0008-0000-0100-0000929B0000}"/>
            </a:ext>
          </a:extLst>
        </xdr:cNvPr>
        <xdr:cNvGrpSpPr>
          <a:grpSpLocks/>
        </xdr:cNvGrpSpPr>
      </xdr:nvGrpSpPr>
      <xdr:grpSpPr bwMode="auto">
        <a:xfrm>
          <a:off x="3150870" y="82991325"/>
          <a:ext cx="807720" cy="219075"/>
          <a:chOff x="2809877" y="99460050"/>
          <a:chExt cx="712411" cy="209551"/>
        </a:xfrm>
      </xdr:grpSpPr>
      <mc:AlternateContent xmlns:mc="http://schemas.openxmlformats.org/markup-compatibility/2006">
        <mc:Choice xmlns:a14="http://schemas.microsoft.com/office/drawing/2010/main" Requires="a14">
          <xdr:sp macro="" textlink="">
            <xdr:nvSpPr>
              <xdr:cNvPr id="2091" name="Selectievakje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2809877" y="99469636"/>
                <a:ext cx="655418"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4" name="Text Box 35">
            <a:extLst>
              <a:ext uri="{FF2B5EF4-FFF2-40B4-BE49-F238E27FC236}">
                <a16:creationId xmlns:a16="http://schemas.microsoft.com/office/drawing/2014/main" id="{00000000-0008-0000-0100-000036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3</xdr:col>
      <xdr:colOff>590550</xdr:colOff>
      <xdr:row>414</xdr:row>
      <xdr:rowOff>28575</xdr:rowOff>
    </xdr:from>
    <xdr:to>
      <xdr:col>4</xdr:col>
      <xdr:colOff>514350</xdr:colOff>
      <xdr:row>415</xdr:row>
      <xdr:rowOff>19050</xdr:rowOff>
    </xdr:to>
    <xdr:grpSp>
      <xdr:nvGrpSpPr>
        <xdr:cNvPr id="39827" name="Groep 10">
          <a:extLst>
            <a:ext uri="{FF2B5EF4-FFF2-40B4-BE49-F238E27FC236}">
              <a16:creationId xmlns:a16="http://schemas.microsoft.com/office/drawing/2014/main" id="{00000000-0008-0000-0100-0000939B0000}"/>
            </a:ext>
          </a:extLst>
        </xdr:cNvPr>
        <xdr:cNvGrpSpPr>
          <a:grpSpLocks/>
        </xdr:cNvGrpSpPr>
      </xdr:nvGrpSpPr>
      <xdr:grpSpPr bwMode="auto">
        <a:xfrm>
          <a:off x="3150870" y="83238975"/>
          <a:ext cx="807720" cy="219075"/>
          <a:chOff x="2809877" y="99460050"/>
          <a:chExt cx="712411" cy="209551"/>
        </a:xfrm>
      </xdr:grpSpPr>
      <mc:AlternateContent xmlns:mc="http://schemas.openxmlformats.org/markup-compatibility/2006">
        <mc:Choice xmlns:a14="http://schemas.microsoft.com/office/drawing/2010/main" Requires="a14">
          <xdr:sp macro="" textlink="">
            <xdr:nvSpPr>
              <xdr:cNvPr id="2092" name="Selectievakje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2809877" y="99469636"/>
                <a:ext cx="655418"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7" name="Text Box 35">
            <a:extLst>
              <a:ext uri="{FF2B5EF4-FFF2-40B4-BE49-F238E27FC236}">
                <a16:creationId xmlns:a16="http://schemas.microsoft.com/office/drawing/2014/main" id="{00000000-0008-0000-0100-000039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2</xdr:col>
      <xdr:colOff>514350</xdr:colOff>
      <xdr:row>417</xdr:row>
      <xdr:rowOff>0</xdr:rowOff>
    </xdr:from>
    <xdr:to>
      <xdr:col>3</xdr:col>
      <xdr:colOff>276225</xdr:colOff>
      <xdr:row>417</xdr:row>
      <xdr:rowOff>219075</xdr:rowOff>
    </xdr:to>
    <xdr:grpSp>
      <xdr:nvGrpSpPr>
        <xdr:cNvPr id="39828" name="Groep 10">
          <a:extLst>
            <a:ext uri="{FF2B5EF4-FFF2-40B4-BE49-F238E27FC236}">
              <a16:creationId xmlns:a16="http://schemas.microsoft.com/office/drawing/2014/main" id="{00000000-0008-0000-0100-0000949B0000}"/>
            </a:ext>
          </a:extLst>
        </xdr:cNvPr>
        <xdr:cNvGrpSpPr>
          <a:grpSpLocks/>
        </xdr:cNvGrpSpPr>
      </xdr:nvGrpSpPr>
      <xdr:grpSpPr bwMode="auto">
        <a:xfrm>
          <a:off x="2190750" y="83804760"/>
          <a:ext cx="645795" cy="219075"/>
          <a:chOff x="2809881" y="99460050"/>
          <a:chExt cx="560425" cy="219075"/>
        </a:xfrm>
      </xdr:grpSpPr>
      <mc:AlternateContent xmlns:mc="http://schemas.openxmlformats.org/markup-compatibility/2006">
        <mc:Choice xmlns:a14="http://schemas.microsoft.com/office/drawing/2010/main" Requires="a14">
          <xdr:sp macro="" textlink="">
            <xdr:nvSpPr>
              <xdr:cNvPr id="2097" name="Selectievakje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2809881" y="99460051"/>
                <a:ext cx="474947"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2" name="Text Box 35">
            <a:extLst>
              <a:ext uri="{FF2B5EF4-FFF2-40B4-BE49-F238E27FC236}">
                <a16:creationId xmlns:a16="http://schemas.microsoft.com/office/drawing/2014/main" id="{00000000-0008-0000-0100-000048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2</xdr:col>
      <xdr:colOff>514350</xdr:colOff>
      <xdr:row>418</xdr:row>
      <xdr:rowOff>9525</xdr:rowOff>
    </xdr:from>
    <xdr:to>
      <xdr:col>3</xdr:col>
      <xdr:colOff>276225</xdr:colOff>
      <xdr:row>419</xdr:row>
      <xdr:rowOff>0</xdr:rowOff>
    </xdr:to>
    <xdr:grpSp>
      <xdr:nvGrpSpPr>
        <xdr:cNvPr id="39829" name="Groep 10">
          <a:extLst>
            <a:ext uri="{FF2B5EF4-FFF2-40B4-BE49-F238E27FC236}">
              <a16:creationId xmlns:a16="http://schemas.microsoft.com/office/drawing/2014/main" id="{00000000-0008-0000-0100-0000959B0000}"/>
            </a:ext>
          </a:extLst>
        </xdr:cNvPr>
        <xdr:cNvGrpSpPr>
          <a:grpSpLocks/>
        </xdr:cNvGrpSpPr>
      </xdr:nvGrpSpPr>
      <xdr:grpSpPr bwMode="auto">
        <a:xfrm>
          <a:off x="2190750" y="84042885"/>
          <a:ext cx="645795" cy="219075"/>
          <a:chOff x="2809881" y="99460050"/>
          <a:chExt cx="560425" cy="219075"/>
        </a:xfrm>
      </xdr:grpSpPr>
      <mc:AlternateContent xmlns:mc="http://schemas.openxmlformats.org/markup-compatibility/2006">
        <mc:Choice xmlns:a14="http://schemas.microsoft.com/office/drawing/2010/main" Requires="a14">
          <xdr:sp macro="" textlink="">
            <xdr:nvSpPr>
              <xdr:cNvPr id="2098" name="Selectievakje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2809881" y="99460051"/>
                <a:ext cx="474947"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5" name="Text Box 35">
            <a:extLst>
              <a:ext uri="{FF2B5EF4-FFF2-40B4-BE49-F238E27FC236}">
                <a16:creationId xmlns:a16="http://schemas.microsoft.com/office/drawing/2014/main" id="{00000000-0008-0000-0100-00004B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p>
        </xdr:txBody>
      </xdr:sp>
    </xdr:grpSp>
    <xdr:clientData/>
  </xdr:twoCellAnchor>
  <xdr:twoCellAnchor>
    <xdr:from>
      <xdr:col>3</xdr:col>
      <xdr:colOff>590550</xdr:colOff>
      <xdr:row>416</xdr:row>
      <xdr:rowOff>152400</xdr:rowOff>
    </xdr:from>
    <xdr:to>
      <xdr:col>4</xdr:col>
      <xdr:colOff>514350</xdr:colOff>
      <xdr:row>417</xdr:row>
      <xdr:rowOff>209550</xdr:rowOff>
    </xdr:to>
    <xdr:grpSp>
      <xdr:nvGrpSpPr>
        <xdr:cNvPr id="39830" name="Groep 10">
          <a:extLst>
            <a:ext uri="{FF2B5EF4-FFF2-40B4-BE49-F238E27FC236}">
              <a16:creationId xmlns:a16="http://schemas.microsoft.com/office/drawing/2014/main" id="{00000000-0008-0000-0100-0000969B0000}"/>
            </a:ext>
          </a:extLst>
        </xdr:cNvPr>
        <xdr:cNvGrpSpPr>
          <a:grpSpLocks/>
        </xdr:cNvGrpSpPr>
      </xdr:nvGrpSpPr>
      <xdr:grpSpPr bwMode="auto">
        <a:xfrm>
          <a:off x="3150870" y="83774280"/>
          <a:ext cx="807720" cy="240030"/>
          <a:chOff x="2809877" y="99460050"/>
          <a:chExt cx="712411" cy="209551"/>
        </a:xfrm>
      </xdr:grpSpPr>
      <mc:AlternateContent xmlns:mc="http://schemas.openxmlformats.org/markup-compatibility/2006">
        <mc:Choice xmlns:a14="http://schemas.microsoft.com/office/drawing/2010/main" Requires="a14">
          <xdr:sp macro="" textlink="">
            <xdr:nvSpPr>
              <xdr:cNvPr id="2099" name="Selectievakje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2809877" y="99469636"/>
                <a:ext cx="655418"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8" name="Text Box 35">
            <a:extLst>
              <a:ext uri="{FF2B5EF4-FFF2-40B4-BE49-F238E27FC236}">
                <a16:creationId xmlns:a16="http://schemas.microsoft.com/office/drawing/2014/main" id="{00000000-0008-0000-0100-00004E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3</xdr:col>
      <xdr:colOff>590550</xdr:colOff>
      <xdr:row>418</xdr:row>
      <xdr:rowOff>0</xdr:rowOff>
    </xdr:from>
    <xdr:to>
      <xdr:col>4</xdr:col>
      <xdr:colOff>514350</xdr:colOff>
      <xdr:row>418</xdr:row>
      <xdr:rowOff>219075</xdr:rowOff>
    </xdr:to>
    <xdr:grpSp>
      <xdr:nvGrpSpPr>
        <xdr:cNvPr id="39831" name="Groep 10">
          <a:extLst>
            <a:ext uri="{FF2B5EF4-FFF2-40B4-BE49-F238E27FC236}">
              <a16:creationId xmlns:a16="http://schemas.microsoft.com/office/drawing/2014/main" id="{00000000-0008-0000-0100-0000979B0000}"/>
            </a:ext>
          </a:extLst>
        </xdr:cNvPr>
        <xdr:cNvGrpSpPr>
          <a:grpSpLocks/>
        </xdr:cNvGrpSpPr>
      </xdr:nvGrpSpPr>
      <xdr:grpSpPr bwMode="auto">
        <a:xfrm>
          <a:off x="3150870" y="84033360"/>
          <a:ext cx="807720" cy="219075"/>
          <a:chOff x="2809877" y="99460050"/>
          <a:chExt cx="712411" cy="209551"/>
        </a:xfrm>
      </xdr:grpSpPr>
      <mc:AlternateContent xmlns:mc="http://schemas.openxmlformats.org/markup-compatibility/2006">
        <mc:Choice xmlns:a14="http://schemas.microsoft.com/office/drawing/2010/main" Requires="a14">
          <xdr:sp macro="" textlink="">
            <xdr:nvSpPr>
              <xdr:cNvPr id="2100" name="Selectievakje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2809877" y="99469636"/>
                <a:ext cx="655418"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1" name="Text Box 35">
            <a:extLst>
              <a:ext uri="{FF2B5EF4-FFF2-40B4-BE49-F238E27FC236}">
                <a16:creationId xmlns:a16="http://schemas.microsoft.com/office/drawing/2014/main" id="{00000000-0008-0000-0100-000051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1</xdr:col>
      <xdr:colOff>0</xdr:colOff>
      <xdr:row>424</xdr:row>
      <xdr:rowOff>66675</xdr:rowOff>
    </xdr:from>
    <xdr:to>
      <xdr:col>1</xdr:col>
      <xdr:colOff>561975</xdr:colOff>
      <xdr:row>425</xdr:row>
      <xdr:rowOff>19050</xdr:rowOff>
    </xdr:to>
    <xdr:grpSp>
      <xdr:nvGrpSpPr>
        <xdr:cNvPr id="39832" name="Groep 10">
          <a:extLst>
            <a:ext uri="{FF2B5EF4-FFF2-40B4-BE49-F238E27FC236}">
              <a16:creationId xmlns:a16="http://schemas.microsoft.com/office/drawing/2014/main" id="{00000000-0008-0000-0100-0000989B0000}"/>
            </a:ext>
          </a:extLst>
        </xdr:cNvPr>
        <xdr:cNvGrpSpPr>
          <a:grpSpLocks/>
        </xdr:cNvGrpSpPr>
      </xdr:nvGrpSpPr>
      <xdr:grpSpPr bwMode="auto">
        <a:xfrm>
          <a:off x="449580" y="85243035"/>
          <a:ext cx="561975" cy="219075"/>
          <a:chOff x="2809873" y="99460050"/>
          <a:chExt cx="560433" cy="219075"/>
        </a:xfrm>
      </xdr:grpSpPr>
      <mc:AlternateContent xmlns:mc="http://schemas.openxmlformats.org/markup-compatibility/2006">
        <mc:Choice xmlns:a14="http://schemas.microsoft.com/office/drawing/2010/main" Requires="a14">
          <xdr:sp macro="" textlink="">
            <xdr:nvSpPr>
              <xdr:cNvPr id="2101" name="Selectievakje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2809873" y="99460051"/>
                <a:ext cx="474941"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4" name="Text Box 35">
            <a:extLst>
              <a:ext uri="{FF2B5EF4-FFF2-40B4-BE49-F238E27FC236}">
                <a16:creationId xmlns:a16="http://schemas.microsoft.com/office/drawing/2014/main" id="{00000000-0008-0000-0100-000054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1</xdr:col>
      <xdr:colOff>876300</xdr:colOff>
      <xdr:row>424</xdr:row>
      <xdr:rowOff>66675</xdr:rowOff>
    </xdr:from>
    <xdr:to>
      <xdr:col>2</xdr:col>
      <xdr:colOff>400050</xdr:colOff>
      <xdr:row>425</xdr:row>
      <xdr:rowOff>19050</xdr:rowOff>
    </xdr:to>
    <xdr:grpSp>
      <xdr:nvGrpSpPr>
        <xdr:cNvPr id="39833" name="Groep 10">
          <a:extLst>
            <a:ext uri="{FF2B5EF4-FFF2-40B4-BE49-F238E27FC236}">
              <a16:creationId xmlns:a16="http://schemas.microsoft.com/office/drawing/2014/main" id="{00000000-0008-0000-0100-0000999B0000}"/>
            </a:ext>
          </a:extLst>
        </xdr:cNvPr>
        <xdr:cNvGrpSpPr>
          <a:grpSpLocks/>
        </xdr:cNvGrpSpPr>
      </xdr:nvGrpSpPr>
      <xdr:grpSpPr bwMode="auto">
        <a:xfrm>
          <a:off x="1325880" y="85243035"/>
          <a:ext cx="750570" cy="219075"/>
          <a:chOff x="2809881" y="99460050"/>
          <a:chExt cx="712407" cy="209551"/>
        </a:xfrm>
      </xdr:grpSpPr>
      <mc:AlternateContent xmlns:mc="http://schemas.openxmlformats.org/markup-compatibility/2006">
        <mc:Choice xmlns:a14="http://schemas.microsoft.com/office/drawing/2010/main" Requires="a14">
          <xdr:sp macro="" textlink="">
            <xdr:nvSpPr>
              <xdr:cNvPr id="2102" name="Selectievakje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2809881" y="99469636"/>
                <a:ext cx="655417"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7" name="Text Box 35">
            <a:extLst>
              <a:ext uri="{FF2B5EF4-FFF2-40B4-BE49-F238E27FC236}">
                <a16:creationId xmlns:a16="http://schemas.microsoft.com/office/drawing/2014/main" id="{00000000-0008-0000-0100-000057000000}"/>
              </a:ext>
            </a:extLst>
          </xdr:cNvPr>
          <xdr:cNvSpPr txBox="1">
            <a:spLocks noChangeArrowheads="1"/>
          </xdr:cNvSpPr>
        </xdr:nvSpPr>
        <xdr:spPr bwMode="auto">
          <a:xfrm>
            <a:off x="3037848" y="99460050"/>
            <a:ext cx="484440"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2</xdr:col>
      <xdr:colOff>495300</xdr:colOff>
      <xdr:row>452</xdr:row>
      <xdr:rowOff>66675</xdr:rowOff>
    </xdr:from>
    <xdr:to>
      <xdr:col>3</xdr:col>
      <xdr:colOff>257175</xdr:colOff>
      <xdr:row>453</xdr:row>
      <xdr:rowOff>9525</xdr:rowOff>
    </xdr:to>
    <xdr:grpSp>
      <xdr:nvGrpSpPr>
        <xdr:cNvPr id="39834" name="Groep 10">
          <a:extLst>
            <a:ext uri="{FF2B5EF4-FFF2-40B4-BE49-F238E27FC236}">
              <a16:creationId xmlns:a16="http://schemas.microsoft.com/office/drawing/2014/main" id="{00000000-0008-0000-0100-00009A9B0000}"/>
            </a:ext>
          </a:extLst>
        </xdr:cNvPr>
        <xdr:cNvGrpSpPr>
          <a:grpSpLocks/>
        </xdr:cNvGrpSpPr>
      </xdr:nvGrpSpPr>
      <xdr:grpSpPr bwMode="auto">
        <a:xfrm>
          <a:off x="2171700" y="91087575"/>
          <a:ext cx="645795" cy="217170"/>
          <a:chOff x="2809879" y="99460050"/>
          <a:chExt cx="560427" cy="219075"/>
        </a:xfrm>
      </xdr:grpSpPr>
      <mc:AlternateContent xmlns:mc="http://schemas.openxmlformats.org/markup-compatibility/2006">
        <mc:Choice xmlns:a14="http://schemas.microsoft.com/office/drawing/2010/main" Requires="a14">
          <xdr:sp macro="" textlink="">
            <xdr:nvSpPr>
              <xdr:cNvPr id="2103" name="Selectievakje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2809879" y="99460051"/>
                <a:ext cx="474946"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0" name="Text Box 35">
            <a:extLst>
              <a:ext uri="{FF2B5EF4-FFF2-40B4-BE49-F238E27FC236}">
                <a16:creationId xmlns:a16="http://schemas.microsoft.com/office/drawing/2014/main" id="{00000000-0008-0000-0100-00005A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2</xdr:col>
      <xdr:colOff>495300</xdr:colOff>
      <xdr:row>453</xdr:row>
      <xdr:rowOff>47625</xdr:rowOff>
    </xdr:from>
    <xdr:to>
      <xdr:col>3</xdr:col>
      <xdr:colOff>257175</xdr:colOff>
      <xdr:row>454</xdr:row>
      <xdr:rowOff>38100</xdr:rowOff>
    </xdr:to>
    <xdr:grpSp>
      <xdr:nvGrpSpPr>
        <xdr:cNvPr id="39835" name="Groep 10">
          <a:extLst>
            <a:ext uri="{FF2B5EF4-FFF2-40B4-BE49-F238E27FC236}">
              <a16:creationId xmlns:a16="http://schemas.microsoft.com/office/drawing/2014/main" id="{00000000-0008-0000-0100-00009B9B0000}"/>
            </a:ext>
          </a:extLst>
        </xdr:cNvPr>
        <xdr:cNvGrpSpPr>
          <a:grpSpLocks/>
        </xdr:cNvGrpSpPr>
      </xdr:nvGrpSpPr>
      <xdr:grpSpPr bwMode="auto">
        <a:xfrm>
          <a:off x="2171700" y="91342845"/>
          <a:ext cx="645795" cy="219075"/>
          <a:chOff x="2809879" y="99460050"/>
          <a:chExt cx="560427" cy="219075"/>
        </a:xfrm>
      </xdr:grpSpPr>
      <mc:AlternateContent xmlns:mc="http://schemas.openxmlformats.org/markup-compatibility/2006">
        <mc:Choice xmlns:a14="http://schemas.microsoft.com/office/drawing/2010/main" Requires="a14">
          <xdr:sp macro="" textlink="">
            <xdr:nvSpPr>
              <xdr:cNvPr id="2104" name="Selectievakje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2809879" y="99460051"/>
                <a:ext cx="474946"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3" name="Text Box 35">
            <a:extLst>
              <a:ext uri="{FF2B5EF4-FFF2-40B4-BE49-F238E27FC236}">
                <a16:creationId xmlns:a16="http://schemas.microsoft.com/office/drawing/2014/main" id="{00000000-0008-0000-0100-00005D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p>
        </xdr:txBody>
      </xdr:sp>
    </xdr:grpSp>
    <xdr:clientData/>
  </xdr:twoCellAnchor>
  <xdr:twoCellAnchor>
    <xdr:from>
      <xdr:col>3</xdr:col>
      <xdr:colOff>571500</xdr:colOff>
      <xdr:row>452</xdr:row>
      <xdr:rowOff>66675</xdr:rowOff>
    </xdr:from>
    <xdr:to>
      <xdr:col>4</xdr:col>
      <xdr:colOff>495300</xdr:colOff>
      <xdr:row>453</xdr:row>
      <xdr:rowOff>9525</xdr:rowOff>
    </xdr:to>
    <xdr:grpSp>
      <xdr:nvGrpSpPr>
        <xdr:cNvPr id="39836" name="Groep 10">
          <a:extLst>
            <a:ext uri="{FF2B5EF4-FFF2-40B4-BE49-F238E27FC236}">
              <a16:creationId xmlns:a16="http://schemas.microsoft.com/office/drawing/2014/main" id="{00000000-0008-0000-0100-00009C9B0000}"/>
            </a:ext>
          </a:extLst>
        </xdr:cNvPr>
        <xdr:cNvGrpSpPr>
          <a:grpSpLocks/>
        </xdr:cNvGrpSpPr>
      </xdr:nvGrpSpPr>
      <xdr:grpSpPr bwMode="auto">
        <a:xfrm>
          <a:off x="3131820" y="91087575"/>
          <a:ext cx="807720" cy="217170"/>
          <a:chOff x="2809877" y="99460050"/>
          <a:chExt cx="712411" cy="209551"/>
        </a:xfrm>
      </xdr:grpSpPr>
      <mc:AlternateContent xmlns:mc="http://schemas.openxmlformats.org/markup-compatibility/2006">
        <mc:Choice xmlns:a14="http://schemas.microsoft.com/office/drawing/2010/main" Requires="a14">
          <xdr:sp macro="" textlink="">
            <xdr:nvSpPr>
              <xdr:cNvPr id="2105" name="Selectievakje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2809877" y="99469636"/>
                <a:ext cx="655418"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6" name="Text Box 35">
            <a:extLst>
              <a:ext uri="{FF2B5EF4-FFF2-40B4-BE49-F238E27FC236}">
                <a16:creationId xmlns:a16="http://schemas.microsoft.com/office/drawing/2014/main" id="{00000000-0008-0000-0100-000060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3</xdr:col>
      <xdr:colOff>571500</xdr:colOff>
      <xdr:row>453</xdr:row>
      <xdr:rowOff>38100</xdr:rowOff>
    </xdr:from>
    <xdr:to>
      <xdr:col>4</xdr:col>
      <xdr:colOff>495300</xdr:colOff>
      <xdr:row>454</xdr:row>
      <xdr:rowOff>28575</xdr:rowOff>
    </xdr:to>
    <xdr:grpSp>
      <xdr:nvGrpSpPr>
        <xdr:cNvPr id="39837" name="Groep 10">
          <a:extLst>
            <a:ext uri="{FF2B5EF4-FFF2-40B4-BE49-F238E27FC236}">
              <a16:creationId xmlns:a16="http://schemas.microsoft.com/office/drawing/2014/main" id="{00000000-0008-0000-0100-00009D9B0000}"/>
            </a:ext>
          </a:extLst>
        </xdr:cNvPr>
        <xdr:cNvGrpSpPr>
          <a:grpSpLocks/>
        </xdr:cNvGrpSpPr>
      </xdr:nvGrpSpPr>
      <xdr:grpSpPr bwMode="auto">
        <a:xfrm>
          <a:off x="3131820" y="91333320"/>
          <a:ext cx="807720" cy="219075"/>
          <a:chOff x="2809877" y="99460050"/>
          <a:chExt cx="712411" cy="209551"/>
        </a:xfrm>
      </xdr:grpSpPr>
      <mc:AlternateContent xmlns:mc="http://schemas.openxmlformats.org/markup-compatibility/2006">
        <mc:Choice xmlns:a14="http://schemas.microsoft.com/office/drawing/2010/main" Requires="a14">
          <xdr:sp macro="" textlink="">
            <xdr:nvSpPr>
              <xdr:cNvPr id="2106" name="Selectievakje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2809877" y="99469636"/>
                <a:ext cx="655418"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9" name="Text Box 35">
            <a:extLst>
              <a:ext uri="{FF2B5EF4-FFF2-40B4-BE49-F238E27FC236}">
                <a16:creationId xmlns:a16="http://schemas.microsoft.com/office/drawing/2014/main" id="{00000000-0008-0000-0100-000063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2</xdr:col>
      <xdr:colOff>495300</xdr:colOff>
      <xdr:row>456</xdr:row>
      <xdr:rowOff>66675</xdr:rowOff>
    </xdr:from>
    <xdr:to>
      <xdr:col>3</xdr:col>
      <xdr:colOff>257175</xdr:colOff>
      <xdr:row>457</xdr:row>
      <xdr:rowOff>9525</xdr:rowOff>
    </xdr:to>
    <xdr:grpSp>
      <xdr:nvGrpSpPr>
        <xdr:cNvPr id="39838" name="Groep 10">
          <a:extLst>
            <a:ext uri="{FF2B5EF4-FFF2-40B4-BE49-F238E27FC236}">
              <a16:creationId xmlns:a16="http://schemas.microsoft.com/office/drawing/2014/main" id="{00000000-0008-0000-0100-00009E9B0000}"/>
            </a:ext>
          </a:extLst>
        </xdr:cNvPr>
        <xdr:cNvGrpSpPr>
          <a:grpSpLocks/>
        </xdr:cNvGrpSpPr>
      </xdr:nvGrpSpPr>
      <xdr:grpSpPr bwMode="auto">
        <a:xfrm>
          <a:off x="2171700" y="91956255"/>
          <a:ext cx="645795" cy="217170"/>
          <a:chOff x="2809879" y="99460050"/>
          <a:chExt cx="560427" cy="219075"/>
        </a:xfrm>
      </xdr:grpSpPr>
      <mc:AlternateContent xmlns:mc="http://schemas.openxmlformats.org/markup-compatibility/2006">
        <mc:Choice xmlns:a14="http://schemas.microsoft.com/office/drawing/2010/main" Requires="a14">
          <xdr:sp macro="" textlink="">
            <xdr:nvSpPr>
              <xdr:cNvPr id="2107" name="Selectievakje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2809879" y="99460051"/>
                <a:ext cx="474946"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2" name="Text Box 35">
            <a:extLst>
              <a:ext uri="{FF2B5EF4-FFF2-40B4-BE49-F238E27FC236}">
                <a16:creationId xmlns:a16="http://schemas.microsoft.com/office/drawing/2014/main" id="{00000000-0008-0000-0100-000066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2</xdr:col>
      <xdr:colOff>495300</xdr:colOff>
      <xdr:row>457</xdr:row>
      <xdr:rowOff>47625</xdr:rowOff>
    </xdr:from>
    <xdr:to>
      <xdr:col>3</xdr:col>
      <xdr:colOff>257175</xdr:colOff>
      <xdr:row>458</xdr:row>
      <xdr:rowOff>38100</xdr:rowOff>
    </xdr:to>
    <xdr:grpSp>
      <xdr:nvGrpSpPr>
        <xdr:cNvPr id="39839" name="Groep 10">
          <a:extLst>
            <a:ext uri="{FF2B5EF4-FFF2-40B4-BE49-F238E27FC236}">
              <a16:creationId xmlns:a16="http://schemas.microsoft.com/office/drawing/2014/main" id="{00000000-0008-0000-0100-00009F9B0000}"/>
            </a:ext>
          </a:extLst>
        </xdr:cNvPr>
        <xdr:cNvGrpSpPr>
          <a:grpSpLocks/>
        </xdr:cNvGrpSpPr>
      </xdr:nvGrpSpPr>
      <xdr:grpSpPr bwMode="auto">
        <a:xfrm>
          <a:off x="2171700" y="92211525"/>
          <a:ext cx="645795" cy="219075"/>
          <a:chOff x="2809879" y="99460050"/>
          <a:chExt cx="560427" cy="219075"/>
        </a:xfrm>
      </xdr:grpSpPr>
      <mc:AlternateContent xmlns:mc="http://schemas.openxmlformats.org/markup-compatibility/2006">
        <mc:Choice xmlns:a14="http://schemas.microsoft.com/office/drawing/2010/main" Requires="a14">
          <xdr:sp macro="" textlink="">
            <xdr:nvSpPr>
              <xdr:cNvPr id="2108" name="Selectievakje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2809879" y="99460051"/>
                <a:ext cx="474946"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5" name="Text Box 35">
            <a:extLst>
              <a:ext uri="{FF2B5EF4-FFF2-40B4-BE49-F238E27FC236}">
                <a16:creationId xmlns:a16="http://schemas.microsoft.com/office/drawing/2014/main" id="{00000000-0008-0000-0100-000069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p>
        </xdr:txBody>
      </xdr:sp>
    </xdr:grpSp>
    <xdr:clientData/>
  </xdr:twoCellAnchor>
  <xdr:twoCellAnchor>
    <xdr:from>
      <xdr:col>3</xdr:col>
      <xdr:colOff>571500</xdr:colOff>
      <xdr:row>456</xdr:row>
      <xdr:rowOff>66675</xdr:rowOff>
    </xdr:from>
    <xdr:to>
      <xdr:col>4</xdr:col>
      <xdr:colOff>495300</xdr:colOff>
      <xdr:row>457</xdr:row>
      <xdr:rowOff>9525</xdr:rowOff>
    </xdr:to>
    <xdr:grpSp>
      <xdr:nvGrpSpPr>
        <xdr:cNvPr id="39840" name="Groep 10">
          <a:extLst>
            <a:ext uri="{FF2B5EF4-FFF2-40B4-BE49-F238E27FC236}">
              <a16:creationId xmlns:a16="http://schemas.microsoft.com/office/drawing/2014/main" id="{00000000-0008-0000-0100-0000A09B0000}"/>
            </a:ext>
          </a:extLst>
        </xdr:cNvPr>
        <xdr:cNvGrpSpPr>
          <a:grpSpLocks/>
        </xdr:cNvGrpSpPr>
      </xdr:nvGrpSpPr>
      <xdr:grpSpPr bwMode="auto">
        <a:xfrm>
          <a:off x="3131820" y="91956255"/>
          <a:ext cx="807720" cy="217170"/>
          <a:chOff x="2809877" y="99460050"/>
          <a:chExt cx="712411" cy="209551"/>
        </a:xfrm>
      </xdr:grpSpPr>
      <mc:AlternateContent xmlns:mc="http://schemas.openxmlformats.org/markup-compatibility/2006">
        <mc:Choice xmlns:a14="http://schemas.microsoft.com/office/drawing/2010/main" Requires="a14">
          <xdr:sp macro="" textlink="">
            <xdr:nvSpPr>
              <xdr:cNvPr id="2109" name="Selectievakje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2809877" y="99469636"/>
                <a:ext cx="655418"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8" name="Text Box 35">
            <a:extLst>
              <a:ext uri="{FF2B5EF4-FFF2-40B4-BE49-F238E27FC236}">
                <a16:creationId xmlns:a16="http://schemas.microsoft.com/office/drawing/2014/main" id="{00000000-0008-0000-0100-00006C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3</xdr:col>
      <xdr:colOff>571500</xdr:colOff>
      <xdr:row>457</xdr:row>
      <xdr:rowOff>38100</xdr:rowOff>
    </xdr:from>
    <xdr:to>
      <xdr:col>4</xdr:col>
      <xdr:colOff>495300</xdr:colOff>
      <xdr:row>458</xdr:row>
      <xdr:rowOff>28575</xdr:rowOff>
    </xdr:to>
    <xdr:grpSp>
      <xdr:nvGrpSpPr>
        <xdr:cNvPr id="39841" name="Groep 10">
          <a:extLst>
            <a:ext uri="{FF2B5EF4-FFF2-40B4-BE49-F238E27FC236}">
              <a16:creationId xmlns:a16="http://schemas.microsoft.com/office/drawing/2014/main" id="{00000000-0008-0000-0100-0000A19B0000}"/>
            </a:ext>
          </a:extLst>
        </xdr:cNvPr>
        <xdr:cNvGrpSpPr>
          <a:grpSpLocks/>
        </xdr:cNvGrpSpPr>
      </xdr:nvGrpSpPr>
      <xdr:grpSpPr bwMode="auto">
        <a:xfrm>
          <a:off x="3131820" y="92202000"/>
          <a:ext cx="807720" cy="219075"/>
          <a:chOff x="2809877" y="99460050"/>
          <a:chExt cx="712411" cy="209551"/>
        </a:xfrm>
      </xdr:grpSpPr>
      <mc:AlternateContent xmlns:mc="http://schemas.openxmlformats.org/markup-compatibility/2006">
        <mc:Choice xmlns:a14="http://schemas.microsoft.com/office/drawing/2010/main" Requires="a14">
          <xdr:sp macro="" textlink="">
            <xdr:nvSpPr>
              <xdr:cNvPr id="2110" name="Selectievakje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2809877" y="99469636"/>
                <a:ext cx="655418"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1" name="Text Box 35">
            <a:extLst>
              <a:ext uri="{FF2B5EF4-FFF2-40B4-BE49-F238E27FC236}">
                <a16:creationId xmlns:a16="http://schemas.microsoft.com/office/drawing/2014/main" id="{00000000-0008-0000-0100-00006F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1</xdr:col>
      <xdr:colOff>0</xdr:colOff>
      <xdr:row>463</xdr:row>
      <xdr:rowOff>66675</xdr:rowOff>
    </xdr:from>
    <xdr:to>
      <xdr:col>1</xdr:col>
      <xdr:colOff>561975</xdr:colOff>
      <xdr:row>464</xdr:row>
      <xdr:rowOff>19050</xdr:rowOff>
    </xdr:to>
    <xdr:grpSp>
      <xdr:nvGrpSpPr>
        <xdr:cNvPr id="39842" name="Groep 10">
          <a:extLst>
            <a:ext uri="{FF2B5EF4-FFF2-40B4-BE49-F238E27FC236}">
              <a16:creationId xmlns:a16="http://schemas.microsoft.com/office/drawing/2014/main" id="{00000000-0008-0000-0100-0000A29B0000}"/>
            </a:ext>
          </a:extLst>
        </xdr:cNvPr>
        <xdr:cNvGrpSpPr>
          <a:grpSpLocks/>
        </xdr:cNvGrpSpPr>
      </xdr:nvGrpSpPr>
      <xdr:grpSpPr bwMode="auto">
        <a:xfrm>
          <a:off x="449580" y="93373575"/>
          <a:ext cx="561975" cy="219075"/>
          <a:chOff x="2809873" y="99460050"/>
          <a:chExt cx="560433" cy="219075"/>
        </a:xfrm>
      </xdr:grpSpPr>
      <mc:AlternateContent xmlns:mc="http://schemas.openxmlformats.org/markup-compatibility/2006">
        <mc:Choice xmlns:a14="http://schemas.microsoft.com/office/drawing/2010/main" Requires="a14">
          <xdr:sp macro="" textlink="">
            <xdr:nvSpPr>
              <xdr:cNvPr id="2111" name="Selectievakje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2809873" y="99460051"/>
                <a:ext cx="474941"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4" name="Text Box 35">
            <a:extLst>
              <a:ext uri="{FF2B5EF4-FFF2-40B4-BE49-F238E27FC236}">
                <a16:creationId xmlns:a16="http://schemas.microsoft.com/office/drawing/2014/main" id="{00000000-0008-0000-0100-000072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1</xdr:col>
      <xdr:colOff>876300</xdr:colOff>
      <xdr:row>463</xdr:row>
      <xdr:rowOff>57150</xdr:rowOff>
    </xdr:from>
    <xdr:to>
      <xdr:col>2</xdr:col>
      <xdr:colOff>400050</xdr:colOff>
      <xdr:row>464</xdr:row>
      <xdr:rowOff>9525</xdr:rowOff>
    </xdr:to>
    <xdr:grpSp>
      <xdr:nvGrpSpPr>
        <xdr:cNvPr id="39843" name="Groep 10">
          <a:extLst>
            <a:ext uri="{FF2B5EF4-FFF2-40B4-BE49-F238E27FC236}">
              <a16:creationId xmlns:a16="http://schemas.microsoft.com/office/drawing/2014/main" id="{00000000-0008-0000-0100-0000A39B0000}"/>
            </a:ext>
          </a:extLst>
        </xdr:cNvPr>
        <xdr:cNvGrpSpPr>
          <a:grpSpLocks/>
        </xdr:cNvGrpSpPr>
      </xdr:nvGrpSpPr>
      <xdr:grpSpPr bwMode="auto">
        <a:xfrm>
          <a:off x="1325880" y="93364050"/>
          <a:ext cx="750570" cy="219075"/>
          <a:chOff x="2809881" y="99460050"/>
          <a:chExt cx="712407" cy="209551"/>
        </a:xfrm>
      </xdr:grpSpPr>
      <mc:AlternateContent xmlns:mc="http://schemas.openxmlformats.org/markup-compatibility/2006">
        <mc:Choice xmlns:a14="http://schemas.microsoft.com/office/drawing/2010/main" Requires="a14">
          <xdr:sp macro="" textlink="">
            <xdr:nvSpPr>
              <xdr:cNvPr id="2112" name="Selectievakje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2809881" y="99469636"/>
                <a:ext cx="655417"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7" name="Text Box 35">
            <a:extLst>
              <a:ext uri="{FF2B5EF4-FFF2-40B4-BE49-F238E27FC236}">
                <a16:creationId xmlns:a16="http://schemas.microsoft.com/office/drawing/2014/main" id="{00000000-0008-0000-0100-000075000000}"/>
              </a:ext>
            </a:extLst>
          </xdr:cNvPr>
          <xdr:cNvSpPr txBox="1">
            <a:spLocks noChangeArrowheads="1"/>
          </xdr:cNvSpPr>
        </xdr:nvSpPr>
        <xdr:spPr bwMode="auto">
          <a:xfrm>
            <a:off x="3037848" y="99460050"/>
            <a:ext cx="484440"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1181100</xdr:colOff>
          <xdr:row>22</xdr:row>
          <xdr:rowOff>83820</xdr:rowOff>
        </xdr:from>
        <xdr:to>
          <xdr:col>4</xdr:col>
          <xdr:colOff>441960</xdr:colOff>
          <xdr:row>23</xdr:row>
          <xdr:rowOff>160020</xdr:rowOff>
        </xdr:to>
        <xdr:sp macro="" textlink="">
          <xdr:nvSpPr>
            <xdr:cNvPr id="43009" name="Drop Down 1" descr="Maak uw keuze..." hidden="1">
              <a:extLst>
                <a:ext uri="{63B3BB69-23CF-44E3-9099-C40C66FF867C}">
                  <a14:compatExt spid="_x0000_s43009"/>
                </a:ext>
                <a:ext uri="{FF2B5EF4-FFF2-40B4-BE49-F238E27FC236}">
                  <a16:creationId xmlns:a16="http://schemas.microsoft.com/office/drawing/2014/main" id="{00000000-0008-0000-0200-000001A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657225</xdr:colOff>
      <xdr:row>329</xdr:row>
      <xdr:rowOff>114300</xdr:rowOff>
    </xdr:from>
    <xdr:to>
      <xdr:col>4</xdr:col>
      <xdr:colOff>428625</xdr:colOff>
      <xdr:row>331</xdr:row>
      <xdr:rowOff>9525</xdr:rowOff>
    </xdr:to>
    <xdr:grpSp>
      <xdr:nvGrpSpPr>
        <xdr:cNvPr id="3" name="Groep 10">
          <a:extLst>
            <a:ext uri="{FF2B5EF4-FFF2-40B4-BE49-F238E27FC236}">
              <a16:creationId xmlns:a16="http://schemas.microsoft.com/office/drawing/2014/main" id="{00000000-0008-0000-0200-000003000000}"/>
            </a:ext>
          </a:extLst>
        </xdr:cNvPr>
        <xdr:cNvGrpSpPr>
          <a:grpSpLocks/>
        </xdr:cNvGrpSpPr>
      </xdr:nvGrpSpPr>
      <xdr:grpSpPr bwMode="auto">
        <a:xfrm>
          <a:off x="3286125" y="67536060"/>
          <a:ext cx="655320" cy="276225"/>
          <a:chOff x="2809866" y="99460050"/>
          <a:chExt cx="560440" cy="219075"/>
        </a:xfrm>
      </xdr:grpSpPr>
      <mc:AlternateContent xmlns:mc="http://schemas.openxmlformats.org/markup-compatibility/2006">
        <mc:Choice xmlns:a14="http://schemas.microsoft.com/office/drawing/2010/main" Requires="a14">
          <xdr:sp macro="" textlink="">
            <xdr:nvSpPr>
              <xdr:cNvPr id="43010" name="Selectievakje 2" hidden="1">
                <a:extLst>
                  <a:ext uri="{63B3BB69-23CF-44E3-9099-C40C66FF867C}">
                    <a14:compatExt spid="_x0000_s43010"/>
                  </a:ext>
                  <a:ext uri="{FF2B5EF4-FFF2-40B4-BE49-F238E27FC236}">
                    <a16:creationId xmlns:a16="http://schemas.microsoft.com/office/drawing/2014/main" id="{00000000-0008-0000-0200-000002A80000}"/>
                  </a:ext>
                </a:extLst>
              </xdr:cNvPr>
              <xdr:cNvSpPr/>
            </xdr:nvSpPr>
            <xdr:spPr bwMode="auto">
              <a:xfrm>
                <a:off x="2809866" y="99460051"/>
                <a:ext cx="474944"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Text Box 35">
            <a:extLst>
              <a:ext uri="{FF2B5EF4-FFF2-40B4-BE49-F238E27FC236}">
                <a16:creationId xmlns:a16="http://schemas.microsoft.com/office/drawing/2014/main" id="{00000000-0008-0000-0200-000005000000}"/>
              </a:ext>
            </a:extLst>
          </xdr:cNvPr>
          <xdr:cNvSpPr txBox="1">
            <a:spLocks noChangeArrowheads="1"/>
          </xdr:cNvSpPr>
        </xdr:nvSpPr>
        <xdr:spPr bwMode="auto">
          <a:xfrm>
            <a:off x="3041165" y="99460050"/>
            <a:ext cx="329141"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5</xdr:col>
      <xdr:colOff>1</xdr:colOff>
      <xdr:row>329</xdr:row>
      <xdr:rowOff>117241</xdr:rowOff>
    </xdr:from>
    <xdr:to>
      <xdr:col>5</xdr:col>
      <xdr:colOff>704851</xdr:colOff>
      <xdr:row>331</xdr:row>
      <xdr:rowOff>28405</xdr:rowOff>
    </xdr:to>
    <xdr:grpSp>
      <xdr:nvGrpSpPr>
        <xdr:cNvPr id="6" name="Groep 10">
          <a:extLst>
            <a:ext uri="{FF2B5EF4-FFF2-40B4-BE49-F238E27FC236}">
              <a16:creationId xmlns:a16="http://schemas.microsoft.com/office/drawing/2014/main" id="{00000000-0008-0000-0200-000006000000}"/>
            </a:ext>
          </a:extLst>
        </xdr:cNvPr>
        <xdr:cNvGrpSpPr>
          <a:grpSpLocks/>
        </xdr:cNvGrpSpPr>
      </xdr:nvGrpSpPr>
      <xdr:grpSpPr bwMode="auto">
        <a:xfrm>
          <a:off x="4396741" y="67539001"/>
          <a:ext cx="704850" cy="292164"/>
          <a:chOff x="2809876" y="99469409"/>
          <a:chExt cx="702913" cy="221870"/>
        </a:xfrm>
      </xdr:grpSpPr>
      <mc:AlternateContent xmlns:mc="http://schemas.openxmlformats.org/markup-compatibility/2006">
        <mc:Choice xmlns:a14="http://schemas.microsoft.com/office/drawing/2010/main" Requires="a14">
          <xdr:sp macro="" textlink="">
            <xdr:nvSpPr>
              <xdr:cNvPr id="43011" name="Selectievakje 3" hidden="1">
                <a:extLst>
                  <a:ext uri="{63B3BB69-23CF-44E3-9099-C40C66FF867C}">
                    <a14:compatExt spid="_x0000_s43011"/>
                  </a:ext>
                  <a:ext uri="{FF2B5EF4-FFF2-40B4-BE49-F238E27FC236}">
                    <a16:creationId xmlns:a16="http://schemas.microsoft.com/office/drawing/2014/main" id="{00000000-0008-0000-0200-000003A80000}"/>
                  </a:ext>
                </a:extLst>
              </xdr:cNvPr>
              <xdr:cNvSpPr/>
            </xdr:nvSpPr>
            <xdr:spPr bwMode="auto">
              <a:xfrm>
                <a:off x="2809876" y="99469409"/>
                <a:ext cx="655408" cy="199962"/>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Text Box 35">
            <a:extLst>
              <a:ext uri="{FF2B5EF4-FFF2-40B4-BE49-F238E27FC236}">
                <a16:creationId xmlns:a16="http://schemas.microsoft.com/office/drawing/2014/main" id="{00000000-0008-0000-0200-000008000000}"/>
              </a:ext>
            </a:extLst>
          </xdr:cNvPr>
          <xdr:cNvSpPr txBox="1">
            <a:spLocks noChangeArrowheads="1"/>
          </xdr:cNvSpPr>
        </xdr:nvSpPr>
        <xdr:spPr bwMode="auto">
          <a:xfrm>
            <a:off x="3028349" y="99481728"/>
            <a:ext cx="484440"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1</xdr:col>
      <xdr:colOff>57150</xdr:colOff>
      <xdr:row>342</xdr:row>
      <xdr:rowOff>66675</xdr:rowOff>
    </xdr:from>
    <xdr:to>
      <xdr:col>1</xdr:col>
      <xdr:colOff>619125</xdr:colOff>
      <xdr:row>343</xdr:row>
      <xdr:rowOff>0</xdr:rowOff>
    </xdr:to>
    <xdr:grpSp>
      <xdr:nvGrpSpPr>
        <xdr:cNvPr id="9" name="Groep 10">
          <a:extLst>
            <a:ext uri="{FF2B5EF4-FFF2-40B4-BE49-F238E27FC236}">
              <a16:creationId xmlns:a16="http://schemas.microsoft.com/office/drawing/2014/main" id="{00000000-0008-0000-0200-000009000000}"/>
            </a:ext>
          </a:extLst>
        </xdr:cNvPr>
        <xdr:cNvGrpSpPr>
          <a:grpSpLocks/>
        </xdr:cNvGrpSpPr>
      </xdr:nvGrpSpPr>
      <xdr:grpSpPr bwMode="auto">
        <a:xfrm>
          <a:off x="506730" y="70193535"/>
          <a:ext cx="561975" cy="215265"/>
          <a:chOff x="2809870" y="99460050"/>
          <a:chExt cx="560436" cy="219075"/>
        </a:xfrm>
      </xdr:grpSpPr>
      <mc:AlternateContent xmlns:mc="http://schemas.openxmlformats.org/markup-compatibility/2006">
        <mc:Choice xmlns:a14="http://schemas.microsoft.com/office/drawing/2010/main" Requires="a14">
          <xdr:sp macro="" textlink="">
            <xdr:nvSpPr>
              <xdr:cNvPr id="43012" name="Selectievakje 4" hidden="1">
                <a:extLst>
                  <a:ext uri="{63B3BB69-23CF-44E3-9099-C40C66FF867C}">
                    <a14:compatExt spid="_x0000_s43012"/>
                  </a:ext>
                  <a:ext uri="{FF2B5EF4-FFF2-40B4-BE49-F238E27FC236}">
                    <a16:creationId xmlns:a16="http://schemas.microsoft.com/office/drawing/2014/main" id="{00000000-0008-0000-0200-000004A80000}"/>
                  </a:ext>
                </a:extLst>
              </xdr:cNvPr>
              <xdr:cNvSpPr/>
            </xdr:nvSpPr>
            <xdr:spPr bwMode="auto">
              <a:xfrm>
                <a:off x="2809870" y="99460051"/>
                <a:ext cx="474942"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Text Box 35">
            <a:extLst>
              <a:ext uri="{FF2B5EF4-FFF2-40B4-BE49-F238E27FC236}">
                <a16:creationId xmlns:a16="http://schemas.microsoft.com/office/drawing/2014/main" id="{00000000-0008-0000-0200-00000B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1</xdr:col>
      <xdr:colOff>790575</xdr:colOff>
      <xdr:row>342</xdr:row>
      <xdr:rowOff>57150</xdr:rowOff>
    </xdr:from>
    <xdr:to>
      <xdr:col>2</xdr:col>
      <xdr:colOff>314325</xdr:colOff>
      <xdr:row>342</xdr:row>
      <xdr:rowOff>276225</xdr:rowOff>
    </xdr:to>
    <xdr:grpSp>
      <xdr:nvGrpSpPr>
        <xdr:cNvPr id="12" name="Groep 10">
          <a:extLst>
            <a:ext uri="{FF2B5EF4-FFF2-40B4-BE49-F238E27FC236}">
              <a16:creationId xmlns:a16="http://schemas.microsoft.com/office/drawing/2014/main" id="{00000000-0008-0000-0200-00000C000000}"/>
            </a:ext>
          </a:extLst>
        </xdr:cNvPr>
        <xdr:cNvGrpSpPr>
          <a:grpSpLocks/>
        </xdr:cNvGrpSpPr>
      </xdr:nvGrpSpPr>
      <xdr:grpSpPr bwMode="auto">
        <a:xfrm>
          <a:off x="1240155" y="70184010"/>
          <a:ext cx="750570" cy="219075"/>
          <a:chOff x="2809875" y="99460050"/>
          <a:chExt cx="712413" cy="209551"/>
        </a:xfrm>
      </xdr:grpSpPr>
      <mc:AlternateContent xmlns:mc="http://schemas.openxmlformats.org/markup-compatibility/2006">
        <mc:Choice xmlns:a14="http://schemas.microsoft.com/office/drawing/2010/main" Requires="a14">
          <xdr:sp macro="" textlink="">
            <xdr:nvSpPr>
              <xdr:cNvPr id="43013" name="Selectievakje 5" hidden="1">
                <a:extLst>
                  <a:ext uri="{63B3BB69-23CF-44E3-9099-C40C66FF867C}">
                    <a14:compatExt spid="_x0000_s43013"/>
                  </a:ext>
                  <a:ext uri="{FF2B5EF4-FFF2-40B4-BE49-F238E27FC236}">
                    <a16:creationId xmlns:a16="http://schemas.microsoft.com/office/drawing/2014/main" id="{00000000-0008-0000-0200-000005A80000}"/>
                  </a:ext>
                </a:extLst>
              </xdr:cNvPr>
              <xdr:cNvSpPr/>
            </xdr:nvSpPr>
            <xdr:spPr bwMode="auto">
              <a:xfrm>
                <a:off x="2809875" y="99469636"/>
                <a:ext cx="655414"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Text Box 35">
            <a:extLst>
              <a:ext uri="{FF2B5EF4-FFF2-40B4-BE49-F238E27FC236}">
                <a16:creationId xmlns:a16="http://schemas.microsoft.com/office/drawing/2014/main" id="{00000000-0008-0000-0200-00000E000000}"/>
              </a:ext>
            </a:extLst>
          </xdr:cNvPr>
          <xdr:cNvSpPr txBox="1">
            <a:spLocks noChangeArrowheads="1"/>
          </xdr:cNvSpPr>
        </xdr:nvSpPr>
        <xdr:spPr bwMode="auto">
          <a:xfrm>
            <a:off x="3037848" y="99460050"/>
            <a:ext cx="484440"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2</xdr:col>
      <xdr:colOff>514350</xdr:colOff>
      <xdr:row>382</xdr:row>
      <xdr:rowOff>19050</xdr:rowOff>
    </xdr:from>
    <xdr:to>
      <xdr:col>3</xdr:col>
      <xdr:colOff>276225</xdr:colOff>
      <xdr:row>383</xdr:row>
      <xdr:rowOff>9525</xdr:rowOff>
    </xdr:to>
    <xdr:grpSp>
      <xdr:nvGrpSpPr>
        <xdr:cNvPr id="15" name="Groep 10">
          <a:extLst>
            <a:ext uri="{FF2B5EF4-FFF2-40B4-BE49-F238E27FC236}">
              <a16:creationId xmlns:a16="http://schemas.microsoft.com/office/drawing/2014/main" id="{00000000-0008-0000-0200-00000F000000}"/>
            </a:ext>
          </a:extLst>
        </xdr:cNvPr>
        <xdr:cNvGrpSpPr>
          <a:grpSpLocks/>
        </xdr:cNvGrpSpPr>
      </xdr:nvGrpSpPr>
      <xdr:grpSpPr bwMode="auto">
        <a:xfrm>
          <a:off x="2190750" y="78916530"/>
          <a:ext cx="714375" cy="219075"/>
          <a:chOff x="2809876" y="99460050"/>
          <a:chExt cx="560430" cy="219075"/>
        </a:xfrm>
        <a:noFill/>
      </xdr:grpSpPr>
      <mc:AlternateContent xmlns:mc="http://schemas.openxmlformats.org/markup-compatibility/2006">
        <mc:Choice xmlns:a14="http://schemas.microsoft.com/office/drawing/2010/main" Requires="a14">
          <xdr:sp macro="" textlink="">
            <xdr:nvSpPr>
              <xdr:cNvPr id="43014" name="Selectievakje 6" hidden="1">
                <a:extLst>
                  <a:ext uri="{63B3BB69-23CF-44E3-9099-C40C66FF867C}">
                    <a14:compatExt spid="_x0000_s43014"/>
                  </a:ext>
                  <a:ext uri="{FF2B5EF4-FFF2-40B4-BE49-F238E27FC236}">
                    <a16:creationId xmlns:a16="http://schemas.microsoft.com/office/drawing/2014/main" id="{00000000-0008-0000-0200-000006A80000}"/>
                  </a:ext>
                </a:extLst>
              </xdr:cNvPr>
              <xdr:cNvSpPr/>
            </xdr:nvSpPr>
            <xdr:spPr bwMode="auto">
              <a:xfrm>
                <a:off x="2809876" y="99460051"/>
                <a:ext cx="474944"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Text Box 35">
            <a:extLst>
              <a:ext uri="{FF2B5EF4-FFF2-40B4-BE49-F238E27FC236}">
                <a16:creationId xmlns:a16="http://schemas.microsoft.com/office/drawing/2014/main" id="{00000000-0008-0000-0200-000011000000}"/>
              </a:ext>
            </a:extLst>
          </xdr:cNvPr>
          <xdr:cNvSpPr txBox="1">
            <a:spLocks noChangeArrowheads="1"/>
          </xdr:cNvSpPr>
        </xdr:nvSpPr>
        <xdr:spPr bwMode="auto">
          <a:xfrm>
            <a:off x="3037848" y="99460050"/>
            <a:ext cx="332458" cy="219075"/>
          </a:xfrm>
          <a:prstGeom prst="rect">
            <a:avLst/>
          </a:prstGeom>
          <a:grp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2</xdr:col>
      <xdr:colOff>514350</xdr:colOff>
      <xdr:row>383</xdr:row>
      <xdr:rowOff>38100</xdr:rowOff>
    </xdr:from>
    <xdr:to>
      <xdr:col>3</xdr:col>
      <xdr:colOff>276225</xdr:colOff>
      <xdr:row>384</xdr:row>
      <xdr:rowOff>0</xdr:rowOff>
    </xdr:to>
    <xdr:grpSp>
      <xdr:nvGrpSpPr>
        <xdr:cNvPr id="18" name="Groep 10">
          <a:extLst>
            <a:ext uri="{FF2B5EF4-FFF2-40B4-BE49-F238E27FC236}">
              <a16:creationId xmlns:a16="http://schemas.microsoft.com/office/drawing/2014/main" id="{00000000-0008-0000-0200-000012000000}"/>
            </a:ext>
          </a:extLst>
        </xdr:cNvPr>
        <xdr:cNvGrpSpPr>
          <a:grpSpLocks/>
        </xdr:cNvGrpSpPr>
      </xdr:nvGrpSpPr>
      <xdr:grpSpPr bwMode="auto">
        <a:xfrm>
          <a:off x="2190750" y="79164180"/>
          <a:ext cx="714375" cy="198120"/>
          <a:chOff x="2809876" y="99460050"/>
          <a:chExt cx="560430" cy="219075"/>
        </a:xfrm>
      </xdr:grpSpPr>
      <mc:AlternateContent xmlns:mc="http://schemas.openxmlformats.org/markup-compatibility/2006">
        <mc:Choice xmlns:a14="http://schemas.microsoft.com/office/drawing/2010/main" Requires="a14">
          <xdr:sp macro="" textlink="">
            <xdr:nvSpPr>
              <xdr:cNvPr id="43015" name="Selectievakje 7" hidden="1">
                <a:extLst>
                  <a:ext uri="{63B3BB69-23CF-44E3-9099-C40C66FF867C}">
                    <a14:compatExt spid="_x0000_s43015"/>
                  </a:ext>
                  <a:ext uri="{FF2B5EF4-FFF2-40B4-BE49-F238E27FC236}">
                    <a16:creationId xmlns:a16="http://schemas.microsoft.com/office/drawing/2014/main" id="{00000000-0008-0000-0200-000007A80000}"/>
                  </a:ext>
                </a:extLst>
              </xdr:cNvPr>
              <xdr:cNvSpPr/>
            </xdr:nvSpPr>
            <xdr:spPr bwMode="auto">
              <a:xfrm>
                <a:off x="2809876" y="99460051"/>
                <a:ext cx="474944"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Text Box 35">
            <a:extLst>
              <a:ext uri="{FF2B5EF4-FFF2-40B4-BE49-F238E27FC236}">
                <a16:creationId xmlns:a16="http://schemas.microsoft.com/office/drawing/2014/main" id="{00000000-0008-0000-0200-000014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p>
        </xdr:txBody>
      </xdr:sp>
    </xdr:grpSp>
    <xdr:clientData/>
  </xdr:twoCellAnchor>
  <xdr:twoCellAnchor>
    <xdr:from>
      <xdr:col>3</xdr:col>
      <xdr:colOff>590550</xdr:colOff>
      <xdr:row>382</xdr:row>
      <xdr:rowOff>9525</xdr:rowOff>
    </xdr:from>
    <xdr:to>
      <xdr:col>4</xdr:col>
      <xdr:colOff>514350</xdr:colOff>
      <xdr:row>383</xdr:row>
      <xdr:rowOff>0</xdr:rowOff>
    </xdr:to>
    <xdr:grpSp>
      <xdr:nvGrpSpPr>
        <xdr:cNvPr id="21" name="Groep 10">
          <a:extLst>
            <a:ext uri="{FF2B5EF4-FFF2-40B4-BE49-F238E27FC236}">
              <a16:creationId xmlns:a16="http://schemas.microsoft.com/office/drawing/2014/main" id="{00000000-0008-0000-0200-000015000000}"/>
            </a:ext>
          </a:extLst>
        </xdr:cNvPr>
        <xdr:cNvGrpSpPr>
          <a:grpSpLocks/>
        </xdr:cNvGrpSpPr>
      </xdr:nvGrpSpPr>
      <xdr:grpSpPr bwMode="auto">
        <a:xfrm>
          <a:off x="3219450" y="78907005"/>
          <a:ext cx="807720" cy="219075"/>
          <a:chOff x="2809877" y="99460050"/>
          <a:chExt cx="712411" cy="209551"/>
        </a:xfrm>
      </xdr:grpSpPr>
      <mc:AlternateContent xmlns:mc="http://schemas.openxmlformats.org/markup-compatibility/2006">
        <mc:Choice xmlns:a14="http://schemas.microsoft.com/office/drawing/2010/main" Requires="a14">
          <xdr:sp macro="" textlink="">
            <xdr:nvSpPr>
              <xdr:cNvPr id="43016" name="Selectievakje 8" hidden="1">
                <a:extLst>
                  <a:ext uri="{63B3BB69-23CF-44E3-9099-C40C66FF867C}">
                    <a14:compatExt spid="_x0000_s43016"/>
                  </a:ext>
                  <a:ext uri="{FF2B5EF4-FFF2-40B4-BE49-F238E27FC236}">
                    <a16:creationId xmlns:a16="http://schemas.microsoft.com/office/drawing/2014/main" id="{00000000-0008-0000-0200-000008A80000}"/>
                  </a:ext>
                </a:extLst>
              </xdr:cNvPr>
              <xdr:cNvSpPr/>
            </xdr:nvSpPr>
            <xdr:spPr bwMode="auto">
              <a:xfrm>
                <a:off x="2809877" y="99469637"/>
                <a:ext cx="655417" cy="199964"/>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3" name="Text Box 35">
            <a:extLst>
              <a:ext uri="{FF2B5EF4-FFF2-40B4-BE49-F238E27FC236}">
                <a16:creationId xmlns:a16="http://schemas.microsoft.com/office/drawing/2014/main" id="{00000000-0008-0000-0200-000017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3</xdr:col>
      <xdr:colOff>590550</xdr:colOff>
      <xdr:row>383</xdr:row>
      <xdr:rowOff>28575</xdr:rowOff>
    </xdr:from>
    <xdr:to>
      <xdr:col>4</xdr:col>
      <xdr:colOff>514350</xdr:colOff>
      <xdr:row>384</xdr:row>
      <xdr:rowOff>0</xdr:rowOff>
    </xdr:to>
    <xdr:grpSp>
      <xdr:nvGrpSpPr>
        <xdr:cNvPr id="24" name="Groep 10">
          <a:extLst>
            <a:ext uri="{FF2B5EF4-FFF2-40B4-BE49-F238E27FC236}">
              <a16:creationId xmlns:a16="http://schemas.microsoft.com/office/drawing/2014/main" id="{00000000-0008-0000-0200-000018000000}"/>
            </a:ext>
          </a:extLst>
        </xdr:cNvPr>
        <xdr:cNvGrpSpPr>
          <a:grpSpLocks/>
        </xdr:cNvGrpSpPr>
      </xdr:nvGrpSpPr>
      <xdr:grpSpPr bwMode="auto">
        <a:xfrm>
          <a:off x="3219450" y="79154655"/>
          <a:ext cx="807720" cy="207645"/>
          <a:chOff x="2809877" y="99460050"/>
          <a:chExt cx="712411" cy="209551"/>
        </a:xfrm>
      </xdr:grpSpPr>
      <mc:AlternateContent xmlns:mc="http://schemas.openxmlformats.org/markup-compatibility/2006">
        <mc:Choice xmlns:a14="http://schemas.microsoft.com/office/drawing/2010/main" Requires="a14">
          <xdr:sp macro="" textlink="">
            <xdr:nvSpPr>
              <xdr:cNvPr id="43017" name="Selectievakje 9" hidden="1">
                <a:extLst>
                  <a:ext uri="{63B3BB69-23CF-44E3-9099-C40C66FF867C}">
                    <a14:compatExt spid="_x0000_s43017"/>
                  </a:ext>
                  <a:ext uri="{FF2B5EF4-FFF2-40B4-BE49-F238E27FC236}">
                    <a16:creationId xmlns:a16="http://schemas.microsoft.com/office/drawing/2014/main" id="{00000000-0008-0000-0200-000009A80000}"/>
                  </a:ext>
                </a:extLst>
              </xdr:cNvPr>
              <xdr:cNvSpPr/>
            </xdr:nvSpPr>
            <xdr:spPr bwMode="auto">
              <a:xfrm>
                <a:off x="2809877" y="99469636"/>
                <a:ext cx="655417"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6" name="Text Box 35">
            <a:extLst>
              <a:ext uri="{FF2B5EF4-FFF2-40B4-BE49-F238E27FC236}">
                <a16:creationId xmlns:a16="http://schemas.microsoft.com/office/drawing/2014/main" id="{00000000-0008-0000-0200-00001A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1</xdr:col>
      <xdr:colOff>0</xdr:colOff>
      <xdr:row>390</xdr:row>
      <xdr:rowOff>66879</xdr:rowOff>
    </xdr:from>
    <xdr:to>
      <xdr:col>1</xdr:col>
      <xdr:colOff>561975</xdr:colOff>
      <xdr:row>391</xdr:row>
      <xdr:rowOff>38303</xdr:rowOff>
    </xdr:to>
    <xdr:grpSp>
      <xdr:nvGrpSpPr>
        <xdr:cNvPr id="27" name="Groep 10">
          <a:extLst>
            <a:ext uri="{FF2B5EF4-FFF2-40B4-BE49-F238E27FC236}">
              <a16:creationId xmlns:a16="http://schemas.microsoft.com/office/drawing/2014/main" id="{00000000-0008-0000-0200-00001B000000}"/>
            </a:ext>
          </a:extLst>
        </xdr:cNvPr>
        <xdr:cNvGrpSpPr>
          <a:grpSpLocks/>
        </xdr:cNvGrpSpPr>
      </xdr:nvGrpSpPr>
      <xdr:grpSpPr bwMode="auto">
        <a:xfrm>
          <a:off x="449580" y="80633139"/>
          <a:ext cx="561975" cy="283844"/>
          <a:chOff x="2809873" y="99461812"/>
          <a:chExt cx="560433" cy="232961"/>
        </a:xfrm>
      </xdr:grpSpPr>
      <mc:AlternateContent xmlns:mc="http://schemas.openxmlformats.org/markup-compatibility/2006">
        <mc:Choice xmlns:a14="http://schemas.microsoft.com/office/drawing/2010/main" Requires="a14">
          <xdr:sp macro="" textlink="">
            <xdr:nvSpPr>
              <xdr:cNvPr id="43018" name="Selectievakje 10" hidden="1">
                <a:extLst>
                  <a:ext uri="{63B3BB69-23CF-44E3-9099-C40C66FF867C}">
                    <a14:compatExt spid="_x0000_s43018"/>
                  </a:ext>
                  <a:ext uri="{FF2B5EF4-FFF2-40B4-BE49-F238E27FC236}">
                    <a16:creationId xmlns:a16="http://schemas.microsoft.com/office/drawing/2014/main" id="{00000000-0008-0000-0200-00000AA80000}"/>
                  </a:ext>
                </a:extLst>
              </xdr:cNvPr>
              <xdr:cNvSpPr/>
            </xdr:nvSpPr>
            <xdr:spPr bwMode="auto">
              <a:xfrm>
                <a:off x="2809873" y="99461812"/>
                <a:ext cx="474942" cy="209553"/>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9" name="Text Box 35">
            <a:extLst>
              <a:ext uri="{FF2B5EF4-FFF2-40B4-BE49-F238E27FC236}">
                <a16:creationId xmlns:a16="http://schemas.microsoft.com/office/drawing/2014/main" id="{00000000-0008-0000-0200-00001D000000}"/>
              </a:ext>
            </a:extLst>
          </xdr:cNvPr>
          <xdr:cNvSpPr txBox="1">
            <a:spLocks noChangeArrowheads="1"/>
          </xdr:cNvSpPr>
        </xdr:nvSpPr>
        <xdr:spPr bwMode="auto">
          <a:xfrm>
            <a:off x="3037848" y="99475698"/>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1</xdr:col>
      <xdr:colOff>876300</xdr:colOff>
      <xdr:row>390</xdr:row>
      <xdr:rowOff>78929</xdr:rowOff>
    </xdr:from>
    <xdr:to>
      <xdr:col>2</xdr:col>
      <xdr:colOff>400050</xdr:colOff>
      <xdr:row>391</xdr:row>
      <xdr:rowOff>57204</xdr:rowOff>
    </xdr:to>
    <xdr:grpSp>
      <xdr:nvGrpSpPr>
        <xdr:cNvPr id="30" name="Groep 10">
          <a:extLst>
            <a:ext uri="{FF2B5EF4-FFF2-40B4-BE49-F238E27FC236}">
              <a16:creationId xmlns:a16="http://schemas.microsoft.com/office/drawing/2014/main" id="{00000000-0008-0000-0200-00001E000000}"/>
            </a:ext>
          </a:extLst>
        </xdr:cNvPr>
        <xdr:cNvGrpSpPr>
          <a:grpSpLocks/>
        </xdr:cNvGrpSpPr>
      </xdr:nvGrpSpPr>
      <xdr:grpSpPr bwMode="auto">
        <a:xfrm>
          <a:off x="1325880" y="80645189"/>
          <a:ext cx="750570" cy="290695"/>
          <a:chOff x="2809871" y="99469085"/>
          <a:chExt cx="712417" cy="230452"/>
        </a:xfrm>
      </xdr:grpSpPr>
      <mc:AlternateContent xmlns:mc="http://schemas.openxmlformats.org/markup-compatibility/2006">
        <mc:Choice xmlns:a14="http://schemas.microsoft.com/office/drawing/2010/main" Requires="a14">
          <xdr:sp macro="" textlink="">
            <xdr:nvSpPr>
              <xdr:cNvPr id="43019" name="Selectievakje 11" hidden="1">
                <a:extLst>
                  <a:ext uri="{63B3BB69-23CF-44E3-9099-C40C66FF867C}">
                    <a14:compatExt spid="_x0000_s43019"/>
                  </a:ext>
                  <a:ext uri="{FF2B5EF4-FFF2-40B4-BE49-F238E27FC236}">
                    <a16:creationId xmlns:a16="http://schemas.microsoft.com/office/drawing/2014/main" id="{00000000-0008-0000-0200-00000BA80000}"/>
                  </a:ext>
                </a:extLst>
              </xdr:cNvPr>
              <xdr:cNvSpPr/>
            </xdr:nvSpPr>
            <xdr:spPr bwMode="auto">
              <a:xfrm>
                <a:off x="2809871" y="99469085"/>
                <a:ext cx="655413"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2" name="Text Box 35">
            <a:extLst>
              <a:ext uri="{FF2B5EF4-FFF2-40B4-BE49-F238E27FC236}">
                <a16:creationId xmlns:a16="http://schemas.microsoft.com/office/drawing/2014/main" id="{00000000-0008-0000-0200-000020000000}"/>
              </a:ext>
            </a:extLst>
          </xdr:cNvPr>
          <xdr:cNvSpPr txBox="1">
            <a:spLocks noChangeArrowheads="1"/>
          </xdr:cNvSpPr>
        </xdr:nvSpPr>
        <xdr:spPr bwMode="auto">
          <a:xfrm>
            <a:off x="3037848" y="99489986"/>
            <a:ext cx="484440"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2</xdr:col>
      <xdr:colOff>514350</xdr:colOff>
      <xdr:row>383</xdr:row>
      <xdr:rowOff>19050</xdr:rowOff>
    </xdr:from>
    <xdr:to>
      <xdr:col>3</xdr:col>
      <xdr:colOff>276225</xdr:colOff>
      <xdr:row>384</xdr:row>
      <xdr:rowOff>9525</xdr:rowOff>
    </xdr:to>
    <xdr:grpSp>
      <xdr:nvGrpSpPr>
        <xdr:cNvPr id="33" name="Groep 10">
          <a:extLst>
            <a:ext uri="{FF2B5EF4-FFF2-40B4-BE49-F238E27FC236}">
              <a16:creationId xmlns:a16="http://schemas.microsoft.com/office/drawing/2014/main" id="{00000000-0008-0000-0200-000021000000}"/>
            </a:ext>
          </a:extLst>
        </xdr:cNvPr>
        <xdr:cNvGrpSpPr>
          <a:grpSpLocks/>
        </xdr:cNvGrpSpPr>
      </xdr:nvGrpSpPr>
      <xdr:grpSpPr bwMode="auto">
        <a:xfrm>
          <a:off x="2190750" y="79145130"/>
          <a:ext cx="714375" cy="226695"/>
          <a:chOff x="2809876" y="99460050"/>
          <a:chExt cx="560430" cy="219075"/>
        </a:xfrm>
      </xdr:grpSpPr>
      <mc:AlternateContent xmlns:mc="http://schemas.openxmlformats.org/markup-compatibility/2006">
        <mc:Choice xmlns:a14="http://schemas.microsoft.com/office/drawing/2010/main" Requires="a14">
          <xdr:sp macro="" textlink="">
            <xdr:nvSpPr>
              <xdr:cNvPr id="43020" name="Selectievakje 12" hidden="1">
                <a:extLst>
                  <a:ext uri="{63B3BB69-23CF-44E3-9099-C40C66FF867C}">
                    <a14:compatExt spid="_x0000_s43020"/>
                  </a:ext>
                  <a:ext uri="{FF2B5EF4-FFF2-40B4-BE49-F238E27FC236}">
                    <a16:creationId xmlns:a16="http://schemas.microsoft.com/office/drawing/2014/main" id="{00000000-0008-0000-0200-00000CA80000}"/>
                  </a:ext>
                </a:extLst>
              </xdr:cNvPr>
              <xdr:cNvSpPr/>
            </xdr:nvSpPr>
            <xdr:spPr bwMode="auto">
              <a:xfrm>
                <a:off x="2809876" y="99460051"/>
                <a:ext cx="474944"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5" name="Text Box 35">
            <a:extLst>
              <a:ext uri="{FF2B5EF4-FFF2-40B4-BE49-F238E27FC236}">
                <a16:creationId xmlns:a16="http://schemas.microsoft.com/office/drawing/2014/main" id="{00000000-0008-0000-0200-000023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2</xdr:col>
      <xdr:colOff>514350</xdr:colOff>
      <xdr:row>384</xdr:row>
      <xdr:rowOff>38100</xdr:rowOff>
    </xdr:from>
    <xdr:to>
      <xdr:col>3</xdr:col>
      <xdr:colOff>276225</xdr:colOff>
      <xdr:row>385</xdr:row>
      <xdr:rowOff>0</xdr:rowOff>
    </xdr:to>
    <xdr:grpSp>
      <xdr:nvGrpSpPr>
        <xdr:cNvPr id="36" name="Groep 10">
          <a:extLst>
            <a:ext uri="{FF2B5EF4-FFF2-40B4-BE49-F238E27FC236}">
              <a16:creationId xmlns:a16="http://schemas.microsoft.com/office/drawing/2014/main" id="{00000000-0008-0000-0200-000024000000}"/>
            </a:ext>
          </a:extLst>
        </xdr:cNvPr>
        <xdr:cNvGrpSpPr>
          <a:grpSpLocks/>
        </xdr:cNvGrpSpPr>
      </xdr:nvGrpSpPr>
      <xdr:grpSpPr bwMode="auto">
        <a:xfrm>
          <a:off x="2190750" y="79400400"/>
          <a:ext cx="714375" cy="198120"/>
          <a:chOff x="2809876" y="99460050"/>
          <a:chExt cx="560430" cy="219075"/>
        </a:xfrm>
      </xdr:grpSpPr>
      <mc:AlternateContent xmlns:mc="http://schemas.openxmlformats.org/markup-compatibility/2006">
        <mc:Choice xmlns:a14="http://schemas.microsoft.com/office/drawing/2010/main" Requires="a14">
          <xdr:sp macro="" textlink="">
            <xdr:nvSpPr>
              <xdr:cNvPr id="43021" name="Selectievakje 13" hidden="1">
                <a:extLst>
                  <a:ext uri="{63B3BB69-23CF-44E3-9099-C40C66FF867C}">
                    <a14:compatExt spid="_x0000_s43021"/>
                  </a:ext>
                  <a:ext uri="{FF2B5EF4-FFF2-40B4-BE49-F238E27FC236}">
                    <a16:creationId xmlns:a16="http://schemas.microsoft.com/office/drawing/2014/main" id="{00000000-0008-0000-0200-00000DA80000}"/>
                  </a:ext>
                </a:extLst>
              </xdr:cNvPr>
              <xdr:cNvSpPr/>
            </xdr:nvSpPr>
            <xdr:spPr bwMode="auto">
              <a:xfrm>
                <a:off x="2809876" y="99460051"/>
                <a:ext cx="474944"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8" name="Text Box 35">
            <a:extLst>
              <a:ext uri="{FF2B5EF4-FFF2-40B4-BE49-F238E27FC236}">
                <a16:creationId xmlns:a16="http://schemas.microsoft.com/office/drawing/2014/main" id="{00000000-0008-0000-0200-000026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p>
        </xdr:txBody>
      </xdr:sp>
    </xdr:grpSp>
    <xdr:clientData/>
  </xdr:twoCellAnchor>
  <xdr:twoCellAnchor>
    <xdr:from>
      <xdr:col>3</xdr:col>
      <xdr:colOff>590550</xdr:colOff>
      <xdr:row>384</xdr:row>
      <xdr:rowOff>28575</xdr:rowOff>
    </xdr:from>
    <xdr:to>
      <xdr:col>4</xdr:col>
      <xdr:colOff>514350</xdr:colOff>
      <xdr:row>385</xdr:row>
      <xdr:rowOff>0</xdr:rowOff>
    </xdr:to>
    <xdr:grpSp>
      <xdr:nvGrpSpPr>
        <xdr:cNvPr id="39" name="Groep 10">
          <a:extLst>
            <a:ext uri="{FF2B5EF4-FFF2-40B4-BE49-F238E27FC236}">
              <a16:creationId xmlns:a16="http://schemas.microsoft.com/office/drawing/2014/main" id="{00000000-0008-0000-0200-000027000000}"/>
            </a:ext>
          </a:extLst>
        </xdr:cNvPr>
        <xdr:cNvGrpSpPr>
          <a:grpSpLocks/>
        </xdr:cNvGrpSpPr>
      </xdr:nvGrpSpPr>
      <xdr:grpSpPr bwMode="auto">
        <a:xfrm>
          <a:off x="3219450" y="79390875"/>
          <a:ext cx="807720" cy="207645"/>
          <a:chOff x="2809877" y="99460050"/>
          <a:chExt cx="712411" cy="209551"/>
        </a:xfrm>
      </xdr:grpSpPr>
      <mc:AlternateContent xmlns:mc="http://schemas.openxmlformats.org/markup-compatibility/2006">
        <mc:Choice xmlns:a14="http://schemas.microsoft.com/office/drawing/2010/main" Requires="a14">
          <xdr:sp macro="" textlink="">
            <xdr:nvSpPr>
              <xdr:cNvPr id="43022" name="Selectievakje 14" hidden="1">
                <a:extLst>
                  <a:ext uri="{63B3BB69-23CF-44E3-9099-C40C66FF867C}">
                    <a14:compatExt spid="_x0000_s43022"/>
                  </a:ext>
                  <a:ext uri="{FF2B5EF4-FFF2-40B4-BE49-F238E27FC236}">
                    <a16:creationId xmlns:a16="http://schemas.microsoft.com/office/drawing/2014/main" id="{00000000-0008-0000-0200-00000EA80000}"/>
                  </a:ext>
                </a:extLst>
              </xdr:cNvPr>
              <xdr:cNvSpPr/>
            </xdr:nvSpPr>
            <xdr:spPr bwMode="auto">
              <a:xfrm>
                <a:off x="2809877" y="99469636"/>
                <a:ext cx="655417"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Text Box 35">
            <a:extLst>
              <a:ext uri="{FF2B5EF4-FFF2-40B4-BE49-F238E27FC236}">
                <a16:creationId xmlns:a16="http://schemas.microsoft.com/office/drawing/2014/main" id="{00000000-0008-0000-0200-000029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1181100</xdr:colOff>
          <xdr:row>22</xdr:row>
          <xdr:rowOff>83820</xdr:rowOff>
        </xdr:from>
        <xdr:to>
          <xdr:col>4</xdr:col>
          <xdr:colOff>441960</xdr:colOff>
          <xdr:row>23</xdr:row>
          <xdr:rowOff>160020</xdr:rowOff>
        </xdr:to>
        <xdr:sp macro="" textlink="">
          <xdr:nvSpPr>
            <xdr:cNvPr id="19457" name="Vervolgkeuzelijst 1" descr="Maak uw keuze..."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657225</xdr:colOff>
      <xdr:row>329</xdr:row>
      <xdr:rowOff>114300</xdr:rowOff>
    </xdr:from>
    <xdr:to>
      <xdr:col>4</xdr:col>
      <xdr:colOff>428625</xdr:colOff>
      <xdr:row>331</xdr:row>
      <xdr:rowOff>9525</xdr:rowOff>
    </xdr:to>
    <xdr:grpSp>
      <xdr:nvGrpSpPr>
        <xdr:cNvPr id="37442" name="Groep 10">
          <a:extLst>
            <a:ext uri="{FF2B5EF4-FFF2-40B4-BE49-F238E27FC236}">
              <a16:creationId xmlns:a16="http://schemas.microsoft.com/office/drawing/2014/main" id="{00000000-0008-0000-0300-000042920000}"/>
            </a:ext>
          </a:extLst>
        </xdr:cNvPr>
        <xdr:cNvGrpSpPr>
          <a:grpSpLocks/>
        </xdr:cNvGrpSpPr>
      </xdr:nvGrpSpPr>
      <xdr:grpSpPr bwMode="auto">
        <a:xfrm>
          <a:off x="3286125" y="67543680"/>
          <a:ext cx="655320" cy="276225"/>
          <a:chOff x="2809865" y="99460050"/>
          <a:chExt cx="560441" cy="219075"/>
        </a:xfrm>
      </xdr:grpSpPr>
      <mc:AlternateContent xmlns:mc="http://schemas.openxmlformats.org/markup-compatibility/2006">
        <mc:Choice xmlns:a14="http://schemas.microsoft.com/office/drawing/2010/main" Requires="a14">
          <xdr:sp macro="" textlink="">
            <xdr:nvSpPr>
              <xdr:cNvPr id="19458" name="Selectievakje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2809865" y="99460051"/>
                <a:ext cx="474943"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Text Box 35">
            <a:extLst>
              <a:ext uri="{FF2B5EF4-FFF2-40B4-BE49-F238E27FC236}">
                <a16:creationId xmlns:a16="http://schemas.microsoft.com/office/drawing/2014/main" id="{00000000-0008-0000-0300-000005000000}"/>
              </a:ext>
            </a:extLst>
          </xdr:cNvPr>
          <xdr:cNvSpPr txBox="1">
            <a:spLocks noChangeArrowheads="1"/>
          </xdr:cNvSpPr>
        </xdr:nvSpPr>
        <xdr:spPr bwMode="auto">
          <a:xfrm>
            <a:off x="3041165" y="99460050"/>
            <a:ext cx="329141"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5</xdr:col>
      <xdr:colOff>1</xdr:colOff>
      <xdr:row>329</xdr:row>
      <xdr:rowOff>117241</xdr:rowOff>
    </xdr:from>
    <xdr:to>
      <xdr:col>5</xdr:col>
      <xdr:colOff>704851</xdr:colOff>
      <xdr:row>331</xdr:row>
      <xdr:rowOff>28405</xdr:rowOff>
    </xdr:to>
    <xdr:grpSp>
      <xdr:nvGrpSpPr>
        <xdr:cNvPr id="37443" name="Groep 10">
          <a:extLst>
            <a:ext uri="{FF2B5EF4-FFF2-40B4-BE49-F238E27FC236}">
              <a16:creationId xmlns:a16="http://schemas.microsoft.com/office/drawing/2014/main" id="{00000000-0008-0000-0300-000043920000}"/>
            </a:ext>
          </a:extLst>
        </xdr:cNvPr>
        <xdr:cNvGrpSpPr>
          <a:grpSpLocks/>
        </xdr:cNvGrpSpPr>
      </xdr:nvGrpSpPr>
      <xdr:grpSpPr bwMode="auto">
        <a:xfrm>
          <a:off x="4396741" y="67546621"/>
          <a:ext cx="704850" cy="292164"/>
          <a:chOff x="2809882" y="99469284"/>
          <a:chExt cx="702907" cy="221995"/>
        </a:xfrm>
      </xdr:grpSpPr>
      <mc:AlternateContent xmlns:mc="http://schemas.openxmlformats.org/markup-compatibility/2006">
        <mc:Choice xmlns:a14="http://schemas.microsoft.com/office/drawing/2010/main" Requires="a14">
          <xdr:sp macro="" textlink="">
            <xdr:nvSpPr>
              <xdr:cNvPr id="19460" name="Selectievakje 4" hidden="1">
                <a:extLst>
                  <a:ext uri="{63B3BB69-23CF-44E3-9099-C40C66FF867C}">
                    <a14:compatExt spid="_x0000_s19460"/>
                  </a:ext>
                  <a:ext uri="{FF2B5EF4-FFF2-40B4-BE49-F238E27FC236}">
                    <a16:creationId xmlns:a16="http://schemas.microsoft.com/office/drawing/2014/main" id="{00000000-0008-0000-0300-0000044C0000}"/>
                  </a:ext>
                </a:extLst>
              </xdr:cNvPr>
              <xdr:cNvSpPr/>
            </xdr:nvSpPr>
            <xdr:spPr bwMode="auto">
              <a:xfrm>
                <a:off x="2809882" y="99469284"/>
                <a:ext cx="655409" cy="199963"/>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Text Box 35">
            <a:extLst>
              <a:ext uri="{FF2B5EF4-FFF2-40B4-BE49-F238E27FC236}">
                <a16:creationId xmlns:a16="http://schemas.microsoft.com/office/drawing/2014/main" id="{00000000-0008-0000-0300-00000B000000}"/>
              </a:ext>
            </a:extLst>
          </xdr:cNvPr>
          <xdr:cNvSpPr txBox="1">
            <a:spLocks noChangeArrowheads="1"/>
          </xdr:cNvSpPr>
        </xdr:nvSpPr>
        <xdr:spPr bwMode="auto">
          <a:xfrm>
            <a:off x="3028349" y="99481728"/>
            <a:ext cx="484440"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1</xdr:col>
      <xdr:colOff>57150</xdr:colOff>
      <xdr:row>342</xdr:row>
      <xdr:rowOff>66675</xdr:rowOff>
    </xdr:from>
    <xdr:to>
      <xdr:col>1</xdr:col>
      <xdr:colOff>619125</xdr:colOff>
      <xdr:row>342</xdr:row>
      <xdr:rowOff>285750</xdr:rowOff>
    </xdr:to>
    <xdr:grpSp>
      <xdr:nvGrpSpPr>
        <xdr:cNvPr id="37444" name="Groep 10">
          <a:extLst>
            <a:ext uri="{FF2B5EF4-FFF2-40B4-BE49-F238E27FC236}">
              <a16:creationId xmlns:a16="http://schemas.microsoft.com/office/drawing/2014/main" id="{00000000-0008-0000-0300-000044920000}"/>
            </a:ext>
          </a:extLst>
        </xdr:cNvPr>
        <xdr:cNvGrpSpPr>
          <a:grpSpLocks/>
        </xdr:cNvGrpSpPr>
      </xdr:nvGrpSpPr>
      <xdr:grpSpPr bwMode="auto">
        <a:xfrm>
          <a:off x="506730" y="70201155"/>
          <a:ext cx="561975" cy="211455"/>
          <a:chOff x="2809870" y="99460050"/>
          <a:chExt cx="560436" cy="219075"/>
        </a:xfrm>
      </xdr:grpSpPr>
      <mc:AlternateContent xmlns:mc="http://schemas.openxmlformats.org/markup-compatibility/2006">
        <mc:Choice xmlns:a14="http://schemas.microsoft.com/office/drawing/2010/main" Requires="a14">
          <xdr:sp macro="" textlink="">
            <xdr:nvSpPr>
              <xdr:cNvPr id="19462" name="Selectievakje 6" hidden="1">
                <a:extLst>
                  <a:ext uri="{63B3BB69-23CF-44E3-9099-C40C66FF867C}">
                    <a14:compatExt spid="_x0000_s19462"/>
                  </a:ext>
                  <a:ext uri="{FF2B5EF4-FFF2-40B4-BE49-F238E27FC236}">
                    <a16:creationId xmlns:a16="http://schemas.microsoft.com/office/drawing/2014/main" id="{00000000-0008-0000-0300-0000064C0000}"/>
                  </a:ext>
                </a:extLst>
              </xdr:cNvPr>
              <xdr:cNvSpPr/>
            </xdr:nvSpPr>
            <xdr:spPr bwMode="auto">
              <a:xfrm>
                <a:off x="2809870" y="99460051"/>
                <a:ext cx="474942"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Text Box 35">
            <a:extLst>
              <a:ext uri="{FF2B5EF4-FFF2-40B4-BE49-F238E27FC236}">
                <a16:creationId xmlns:a16="http://schemas.microsoft.com/office/drawing/2014/main" id="{00000000-0008-0000-0300-000011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1</xdr:col>
      <xdr:colOff>790575</xdr:colOff>
      <xdr:row>342</xdr:row>
      <xdr:rowOff>57150</xdr:rowOff>
    </xdr:from>
    <xdr:to>
      <xdr:col>2</xdr:col>
      <xdr:colOff>314325</xdr:colOff>
      <xdr:row>342</xdr:row>
      <xdr:rowOff>276225</xdr:rowOff>
    </xdr:to>
    <xdr:grpSp>
      <xdr:nvGrpSpPr>
        <xdr:cNvPr id="37445" name="Groep 10">
          <a:extLst>
            <a:ext uri="{FF2B5EF4-FFF2-40B4-BE49-F238E27FC236}">
              <a16:creationId xmlns:a16="http://schemas.microsoft.com/office/drawing/2014/main" id="{00000000-0008-0000-0300-000045920000}"/>
            </a:ext>
          </a:extLst>
        </xdr:cNvPr>
        <xdr:cNvGrpSpPr>
          <a:grpSpLocks/>
        </xdr:cNvGrpSpPr>
      </xdr:nvGrpSpPr>
      <xdr:grpSpPr bwMode="auto">
        <a:xfrm>
          <a:off x="1240155" y="70191630"/>
          <a:ext cx="750570" cy="219075"/>
          <a:chOff x="2809874" y="99460050"/>
          <a:chExt cx="712414" cy="209551"/>
        </a:xfrm>
      </xdr:grpSpPr>
      <mc:AlternateContent xmlns:mc="http://schemas.openxmlformats.org/markup-compatibility/2006">
        <mc:Choice xmlns:a14="http://schemas.microsoft.com/office/drawing/2010/main" Requires="a14">
          <xdr:sp macro="" textlink="">
            <xdr:nvSpPr>
              <xdr:cNvPr id="19463" name="Selectievakje 7" hidden="1">
                <a:extLst>
                  <a:ext uri="{63B3BB69-23CF-44E3-9099-C40C66FF867C}">
                    <a14:compatExt spid="_x0000_s19463"/>
                  </a:ext>
                  <a:ext uri="{FF2B5EF4-FFF2-40B4-BE49-F238E27FC236}">
                    <a16:creationId xmlns:a16="http://schemas.microsoft.com/office/drawing/2014/main" id="{00000000-0008-0000-0300-0000074C0000}"/>
                  </a:ext>
                </a:extLst>
              </xdr:cNvPr>
              <xdr:cNvSpPr/>
            </xdr:nvSpPr>
            <xdr:spPr bwMode="auto">
              <a:xfrm>
                <a:off x="2809874" y="99469636"/>
                <a:ext cx="655414"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Text Box 35">
            <a:extLst>
              <a:ext uri="{FF2B5EF4-FFF2-40B4-BE49-F238E27FC236}">
                <a16:creationId xmlns:a16="http://schemas.microsoft.com/office/drawing/2014/main" id="{00000000-0008-0000-0300-000014000000}"/>
              </a:ext>
            </a:extLst>
          </xdr:cNvPr>
          <xdr:cNvSpPr txBox="1">
            <a:spLocks noChangeArrowheads="1"/>
          </xdr:cNvSpPr>
        </xdr:nvSpPr>
        <xdr:spPr bwMode="auto">
          <a:xfrm>
            <a:off x="3037848" y="99460050"/>
            <a:ext cx="484440"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2</xdr:col>
      <xdr:colOff>514350</xdr:colOff>
      <xdr:row>382</xdr:row>
      <xdr:rowOff>19050</xdr:rowOff>
    </xdr:from>
    <xdr:to>
      <xdr:col>3</xdr:col>
      <xdr:colOff>276225</xdr:colOff>
      <xdr:row>383</xdr:row>
      <xdr:rowOff>9525</xdr:rowOff>
    </xdr:to>
    <xdr:grpSp>
      <xdr:nvGrpSpPr>
        <xdr:cNvPr id="37446" name="Groep 10">
          <a:extLst>
            <a:ext uri="{FF2B5EF4-FFF2-40B4-BE49-F238E27FC236}">
              <a16:creationId xmlns:a16="http://schemas.microsoft.com/office/drawing/2014/main" id="{00000000-0008-0000-0300-000046920000}"/>
            </a:ext>
          </a:extLst>
        </xdr:cNvPr>
        <xdr:cNvGrpSpPr>
          <a:grpSpLocks/>
        </xdr:cNvGrpSpPr>
      </xdr:nvGrpSpPr>
      <xdr:grpSpPr bwMode="auto">
        <a:xfrm>
          <a:off x="2190750" y="78924150"/>
          <a:ext cx="714375" cy="219075"/>
          <a:chOff x="2809873" y="99460050"/>
          <a:chExt cx="560433" cy="219075"/>
        </a:xfrm>
      </xdr:grpSpPr>
      <mc:AlternateContent xmlns:mc="http://schemas.openxmlformats.org/markup-compatibility/2006">
        <mc:Choice xmlns:a14="http://schemas.microsoft.com/office/drawing/2010/main" Requires="a14">
          <xdr:sp macro="" textlink="">
            <xdr:nvSpPr>
              <xdr:cNvPr id="19464" name="Selectievakje 8" hidden="1">
                <a:extLst>
                  <a:ext uri="{63B3BB69-23CF-44E3-9099-C40C66FF867C}">
                    <a14:compatExt spid="_x0000_s19464"/>
                  </a:ext>
                  <a:ext uri="{FF2B5EF4-FFF2-40B4-BE49-F238E27FC236}">
                    <a16:creationId xmlns:a16="http://schemas.microsoft.com/office/drawing/2014/main" id="{00000000-0008-0000-0300-0000084C0000}"/>
                  </a:ext>
                </a:extLst>
              </xdr:cNvPr>
              <xdr:cNvSpPr/>
            </xdr:nvSpPr>
            <xdr:spPr bwMode="auto">
              <a:xfrm>
                <a:off x="2809873" y="99460051"/>
                <a:ext cx="474946"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3" name="Text Box 35">
            <a:extLst>
              <a:ext uri="{FF2B5EF4-FFF2-40B4-BE49-F238E27FC236}">
                <a16:creationId xmlns:a16="http://schemas.microsoft.com/office/drawing/2014/main" id="{00000000-0008-0000-0300-000017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2</xdr:col>
      <xdr:colOff>514350</xdr:colOff>
      <xdr:row>383</xdr:row>
      <xdr:rowOff>38100</xdr:rowOff>
    </xdr:from>
    <xdr:to>
      <xdr:col>3</xdr:col>
      <xdr:colOff>276225</xdr:colOff>
      <xdr:row>384</xdr:row>
      <xdr:rowOff>0</xdr:rowOff>
    </xdr:to>
    <xdr:grpSp>
      <xdr:nvGrpSpPr>
        <xdr:cNvPr id="37447" name="Groep 10">
          <a:extLst>
            <a:ext uri="{FF2B5EF4-FFF2-40B4-BE49-F238E27FC236}">
              <a16:creationId xmlns:a16="http://schemas.microsoft.com/office/drawing/2014/main" id="{00000000-0008-0000-0300-000047920000}"/>
            </a:ext>
          </a:extLst>
        </xdr:cNvPr>
        <xdr:cNvGrpSpPr>
          <a:grpSpLocks/>
        </xdr:cNvGrpSpPr>
      </xdr:nvGrpSpPr>
      <xdr:grpSpPr bwMode="auto">
        <a:xfrm>
          <a:off x="2190750" y="79171800"/>
          <a:ext cx="714375" cy="198120"/>
          <a:chOff x="2809873" y="99460050"/>
          <a:chExt cx="560433" cy="219075"/>
        </a:xfrm>
      </xdr:grpSpPr>
      <mc:AlternateContent xmlns:mc="http://schemas.openxmlformats.org/markup-compatibility/2006">
        <mc:Choice xmlns:a14="http://schemas.microsoft.com/office/drawing/2010/main" Requires="a14">
          <xdr:sp macro="" textlink="">
            <xdr:nvSpPr>
              <xdr:cNvPr id="19465" name="Selectievakje 9" hidden="1">
                <a:extLst>
                  <a:ext uri="{63B3BB69-23CF-44E3-9099-C40C66FF867C}">
                    <a14:compatExt spid="_x0000_s19465"/>
                  </a:ext>
                  <a:ext uri="{FF2B5EF4-FFF2-40B4-BE49-F238E27FC236}">
                    <a16:creationId xmlns:a16="http://schemas.microsoft.com/office/drawing/2014/main" id="{00000000-0008-0000-0300-0000094C0000}"/>
                  </a:ext>
                </a:extLst>
              </xdr:cNvPr>
              <xdr:cNvSpPr/>
            </xdr:nvSpPr>
            <xdr:spPr bwMode="auto">
              <a:xfrm>
                <a:off x="2809873" y="99460051"/>
                <a:ext cx="474946"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6" name="Text Box 35">
            <a:extLst>
              <a:ext uri="{FF2B5EF4-FFF2-40B4-BE49-F238E27FC236}">
                <a16:creationId xmlns:a16="http://schemas.microsoft.com/office/drawing/2014/main" id="{00000000-0008-0000-0300-00001A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p>
        </xdr:txBody>
      </xdr:sp>
    </xdr:grpSp>
    <xdr:clientData/>
  </xdr:twoCellAnchor>
  <xdr:twoCellAnchor>
    <xdr:from>
      <xdr:col>3</xdr:col>
      <xdr:colOff>590550</xdr:colOff>
      <xdr:row>382</xdr:row>
      <xdr:rowOff>9525</xdr:rowOff>
    </xdr:from>
    <xdr:to>
      <xdr:col>4</xdr:col>
      <xdr:colOff>514350</xdr:colOff>
      <xdr:row>383</xdr:row>
      <xdr:rowOff>0</xdr:rowOff>
    </xdr:to>
    <xdr:grpSp>
      <xdr:nvGrpSpPr>
        <xdr:cNvPr id="37448" name="Groep 10">
          <a:extLst>
            <a:ext uri="{FF2B5EF4-FFF2-40B4-BE49-F238E27FC236}">
              <a16:creationId xmlns:a16="http://schemas.microsoft.com/office/drawing/2014/main" id="{00000000-0008-0000-0300-000048920000}"/>
            </a:ext>
          </a:extLst>
        </xdr:cNvPr>
        <xdr:cNvGrpSpPr>
          <a:grpSpLocks/>
        </xdr:cNvGrpSpPr>
      </xdr:nvGrpSpPr>
      <xdr:grpSpPr bwMode="auto">
        <a:xfrm>
          <a:off x="3219450" y="78914625"/>
          <a:ext cx="807720" cy="219075"/>
          <a:chOff x="2809877" y="99460050"/>
          <a:chExt cx="712411" cy="209551"/>
        </a:xfrm>
      </xdr:grpSpPr>
      <mc:AlternateContent xmlns:mc="http://schemas.openxmlformats.org/markup-compatibility/2006">
        <mc:Choice xmlns:a14="http://schemas.microsoft.com/office/drawing/2010/main" Requires="a14">
          <xdr:sp macro="" textlink="">
            <xdr:nvSpPr>
              <xdr:cNvPr id="19466" name="Selectievakje 10" hidden="1">
                <a:extLst>
                  <a:ext uri="{63B3BB69-23CF-44E3-9099-C40C66FF867C}">
                    <a14:compatExt spid="_x0000_s19466"/>
                  </a:ext>
                  <a:ext uri="{FF2B5EF4-FFF2-40B4-BE49-F238E27FC236}">
                    <a16:creationId xmlns:a16="http://schemas.microsoft.com/office/drawing/2014/main" id="{00000000-0008-0000-0300-00000A4C0000}"/>
                  </a:ext>
                </a:extLst>
              </xdr:cNvPr>
              <xdr:cNvSpPr/>
            </xdr:nvSpPr>
            <xdr:spPr bwMode="auto">
              <a:xfrm>
                <a:off x="2809877" y="99469637"/>
                <a:ext cx="655417" cy="199964"/>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9" name="Text Box 35">
            <a:extLst>
              <a:ext uri="{FF2B5EF4-FFF2-40B4-BE49-F238E27FC236}">
                <a16:creationId xmlns:a16="http://schemas.microsoft.com/office/drawing/2014/main" id="{00000000-0008-0000-0300-00001D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3</xdr:col>
      <xdr:colOff>590550</xdr:colOff>
      <xdr:row>383</xdr:row>
      <xdr:rowOff>28575</xdr:rowOff>
    </xdr:from>
    <xdr:to>
      <xdr:col>4</xdr:col>
      <xdr:colOff>514350</xdr:colOff>
      <xdr:row>384</xdr:row>
      <xdr:rowOff>0</xdr:rowOff>
    </xdr:to>
    <xdr:grpSp>
      <xdr:nvGrpSpPr>
        <xdr:cNvPr id="37449" name="Groep 10">
          <a:extLst>
            <a:ext uri="{FF2B5EF4-FFF2-40B4-BE49-F238E27FC236}">
              <a16:creationId xmlns:a16="http://schemas.microsoft.com/office/drawing/2014/main" id="{00000000-0008-0000-0300-000049920000}"/>
            </a:ext>
          </a:extLst>
        </xdr:cNvPr>
        <xdr:cNvGrpSpPr>
          <a:grpSpLocks/>
        </xdr:cNvGrpSpPr>
      </xdr:nvGrpSpPr>
      <xdr:grpSpPr bwMode="auto">
        <a:xfrm>
          <a:off x="3219450" y="79162275"/>
          <a:ext cx="807720" cy="207645"/>
          <a:chOff x="2809877" y="99460050"/>
          <a:chExt cx="712411" cy="209551"/>
        </a:xfrm>
      </xdr:grpSpPr>
      <mc:AlternateContent xmlns:mc="http://schemas.openxmlformats.org/markup-compatibility/2006">
        <mc:Choice xmlns:a14="http://schemas.microsoft.com/office/drawing/2010/main" Requires="a14">
          <xdr:sp macro="" textlink="">
            <xdr:nvSpPr>
              <xdr:cNvPr id="19467" name="Selectievakje 11" hidden="1">
                <a:extLst>
                  <a:ext uri="{63B3BB69-23CF-44E3-9099-C40C66FF867C}">
                    <a14:compatExt spid="_x0000_s19467"/>
                  </a:ext>
                  <a:ext uri="{FF2B5EF4-FFF2-40B4-BE49-F238E27FC236}">
                    <a16:creationId xmlns:a16="http://schemas.microsoft.com/office/drawing/2014/main" id="{00000000-0008-0000-0300-00000B4C0000}"/>
                  </a:ext>
                </a:extLst>
              </xdr:cNvPr>
              <xdr:cNvSpPr/>
            </xdr:nvSpPr>
            <xdr:spPr bwMode="auto">
              <a:xfrm>
                <a:off x="2809877" y="99469636"/>
                <a:ext cx="655417"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2" name="Text Box 35">
            <a:extLst>
              <a:ext uri="{FF2B5EF4-FFF2-40B4-BE49-F238E27FC236}">
                <a16:creationId xmlns:a16="http://schemas.microsoft.com/office/drawing/2014/main" id="{00000000-0008-0000-0300-000020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1</xdr:col>
      <xdr:colOff>0</xdr:colOff>
      <xdr:row>390</xdr:row>
      <xdr:rowOff>66879</xdr:rowOff>
    </xdr:from>
    <xdr:to>
      <xdr:col>1</xdr:col>
      <xdr:colOff>561975</xdr:colOff>
      <xdr:row>391</xdr:row>
      <xdr:rowOff>38303</xdr:rowOff>
    </xdr:to>
    <xdr:grpSp>
      <xdr:nvGrpSpPr>
        <xdr:cNvPr id="37450" name="Groep 10">
          <a:extLst>
            <a:ext uri="{FF2B5EF4-FFF2-40B4-BE49-F238E27FC236}">
              <a16:creationId xmlns:a16="http://schemas.microsoft.com/office/drawing/2014/main" id="{00000000-0008-0000-0300-00004A920000}"/>
            </a:ext>
          </a:extLst>
        </xdr:cNvPr>
        <xdr:cNvGrpSpPr>
          <a:grpSpLocks/>
        </xdr:cNvGrpSpPr>
      </xdr:nvGrpSpPr>
      <xdr:grpSpPr bwMode="auto">
        <a:xfrm>
          <a:off x="449580" y="80640759"/>
          <a:ext cx="561975" cy="283844"/>
          <a:chOff x="2809873" y="99461702"/>
          <a:chExt cx="560433" cy="233071"/>
        </a:xfrm>
      </xdr:grpSpPr>
      <mc:AlternateContent xmlns:mc="http://schemas.openxmlformats.org/markup-compatibility/2006">
        <mc:Choice xmlns:a14="http://schemas.microsoft.com/office/drawing/2010/main" Requires="a14">
          <xdr:sp macro="" textlink="">
            <xdr:nvSpPr>
              <xdr:cNvPr id="19472" name="Selectievakje 16" hidden="1">
                <a:extLst>
                  <a:ext uri="{63B3BB69-23CF-44E3-9099-C40C66FF867C}">
                    <a14:compatExt spid="_x0000_s19472"/>
                  </a:ext>
                  <a:ext uri="{FF2B5EF4-FFF2-40B4-BE49-F238E27FC236}">
                    <a16:creationId xmlns:a16="http://schemas.microsoft.com/office/drawing/2014/main" id="{00000000-0008-0000-0300-0000104C0000}"/>
                  </a:ext>
                </a:extLst>
              </xdr:cNvPr>
              <xdr:cNvSpPr/>
            </xdr:nvSpPr>
            <xdr:spPr bwMode="auto">
              <a:xfrm>
                <a:off x="2809873" y="99461702"/>
                <a:ext cx="474942" cy="209554"/>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7" name="Text Box 35">
            <a:extLst>
              <a:ext uri="{FF2B5EF4-FFF2-40B4-BE49-F238E27FC236}">
                <a16:creationId xmlns:a16="http://schemas.microsoft.com/office/drawing/2014/main" id="{00000000-0008-0000-0300-00002F000000}"/>
              </a:ext>
            </a:extLst>
          </xdr:cNvPr>
          <xdr:cNvSpPr txBox="1">
            <a:spLocks noChangeArrowheads="1"/>
          </xdr:cNvSpPr>
        </xdr:nvSpPr>
        <xdr:spPr bwMode="auto">
          <a:xfrm>
            <a:off x="3037848" y="99475698"/>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1</xdr:col>
      <xdr:colOff>876300</xdr:colOff>
      <xdr:row>390</xdr:row>
      <xdr:rowOff>78929</xdr:rowOff>
    </xdr:from>
    <xdr:to>
      <xdr:col>2</xdr:col>
      <xdr:colOff>400050</xdr:colOff>
      <xdr:row>391</xdr:row>
      <xdr:rowOff>57204</xdr:rowOff>
    </xdr:to>
    <xdr:grpSp>
      <xdr:nvGrpSpPr>
        <xdr:cNvPr id="37451" name="Groep 10">
          <a:extLst>
            <a:ext uri="{FF2B5EF4-FFF2-40B4-BE49-F238E27FC236}">
              <a16:creationId xmlns:a16="http://schemas.microsoft.com/office/drawing/2014/main" id="{00000000-0008-0000-0300-00004B920000}"/>
            </a:ext>
          </a:extLst>
        </xdr:cNvPr>
        <xdr:cNvGrpSpPr>
          <a:grpSpLocks/>
        </xdr:cNvGrpSpPr>
      </xdr:nvGrpSpPr>
      <xdr:grpSpPr bwMode="auto">
        <a:xfrm>
          <a:off x="1325880" y="80652809"/>
          <a:ext cx="750570" cy="290695"/>
          <a:chOff x="2809877" y="99469332"/>
          <a:chExt cx="712411" cy="230205"/>
        </a:xfrm>
      </xdr:grpSpPr>
      <mc:AlternateContent xmlns:mc="http://schemas.openxmlformats.org/markup-compatibility/2006">
        <mc:Choice xmlns:a14="http://schemas.microsoft.com/office/drawing/2010/main" Requires="a14">
          <xdr:sp macro="" textlink="">
            <xdr:nvSpPr>
              <xdr:cNvPr id="19473" name="Selectievakje 17" hidden="1">
                <a:extLst>
                  <a:ext uri="{63B3BB69-23CF-44E3-9099-C40C66FF867C}">
                    <a14:compatExt spid="_x0000_s19473"/>
                  </a:ext>
                  <a:ext uri="{FF2B5EF4-FFF2-40B4-BE49-F238E27FC236}">
                    <a16:creationId xmlns:a16="http://schemas.microsoft.com/office/drawing/2014/main" id="{00000000-0008-0000-0300-0000114C0000}"/>
                  </a:ext>
                </a:extLst>
              </xdr:cNvPr>
              <xdr:cNvSpPr/>
            </xdr:nvSpPr>
            <xdr:spPr bwMode="auto">
              <a:xfrm>
                <a:off x="2809877" y="99469332"/>
                <a:ext cx="655415"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0" name="Text Box 35">
            <a:extLst>
              <a:ext uri="{FF2B5EF4-FFF2-40B4-BE49-F238E27FC236}">
                <a16:creationId xmlns:a16="http://schemas.microsoft.com/office/drawing/2014/main" id="{00000000-0008-0000-0300-000032000000}"/>
              </a:ext>
            </a:extLst>
          </xdr:cNvPr>
          <xdr:cNvSpPr txBox="1">
            <a:spLocks noChangeArrowheads="1"/>
          </xdr:cNvSpPr>
        </xdr:nvSpPr>
        <xdr:spPr bwMode="auto">
          <a:xfrm>
            <a:off x="3037848" y="99489986"/>
            <a:ext cx="484440"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twoCellAnchor>
    <xdr:from>
      <xdr:col>2</xdr:col>
      <xdr:colOff>514350</xdr:colOff>
      <xdr:row>383</xdr:row>
      <xdr:rowOff>19050</xdr:rowOff>
    </xdr:from>
    <xdr:to>
      <xdr:col>3</xdr:col>
      <xdr:colOff>276225</xdr:colOff>
      <xdr:row>384</xdr:row>
      <xdr:rowOff>9525</xdr:rowOff>
    </xdr:to>
    <xdr:grpSp>
      <xdr:nvGrpSpPr>
        <xdr:cNvPr id="33" name="Groep 10">
          <a:extLst>
            <a:ext uri="{FF2B5EF4-FFF2-40B4-BE49-F238E27FC236}">
              <a16:creationId xmlns:a16="http://schemas.microsoft.com/office/drawing/2014/main" id="{00000000-0008-0000-0300-000021000000}"/>
            </a:ext>
          </a:extLst>
        </xdr:cNvPr>
        <xdr:cNvGrpSpPr>
          <a:grpSpLocks/>
        </xdr:cNvGrpSpPr>
      </xdr:nvGrpSpPr>
      <xdr:grpSpPr bwMode="auto">
        <a:xfrm>
          <a:off x="2190750" y="79152750"/>
          <a:ext cx="714375" cy="226695"/>
          <a:chOff x="2809873" y="99460050"/>
          <a:chExt cx="560433" cy="219075"/>
        </a:xfrm>
      </xdr:grpSpPr>
      <mc:AlternateContent xmlns:mc="http://schemas.openxmlformats.org/markup-compatibility/2006">
        <mc:Choice xmlns:a14="http://schemas.microsoft.com/office/drawing/2010/main" Requires="a14">
          <xdr:sp macro="" textlink="">
            <xdr:nvSpPr>
              <xdr:cNvPr id="19474" name="Selectievakje 18" hidden="1">
                <a:extLst>
                  <a:ext uri="{63B3BB69-23CF-44E3-9099-C40C66FF867C}">
                    <a14:compatExt spid="_x0000_s19474"/>
                  </a:ext>
                  <a:ext uri="{FF2B5EF4-FFF2-40B4-BE49-F238E27FC236}">
                    <a16:creationId xmlns:a16="http://schemas.microsoft.com/office/drawing/2014/main" id="{00000000-0008-0000-0300-0000124C0000}"/>
                  </a:ext>
                </a:extLst>
              </xdr:cNvPr>
              <xdr:cNvSpPr/>
            </xdr:nvSpPr>
            <xdr:spPr bwMode="auto">
              <a:xfrm>
                <a:off x="2809873" y="99460051"/>
                <a:ext cx="474946"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5" name="Text Box 35">
            <a:extLst>
              <a:ext uri="{FF2B5EF4-FFF2-40B4-BE49-F238E27FC236}">
                <a16:creationId xmlns:a16="http://schemas.microsoft.com/office/drawing/2014/main" id="{00000000-0008-0000-0300-000023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endParaRPr lang="nl-BE" sz="1200" b="0" i="0" u="none" strike="noStrike" baseline="0">
              <a:solidFill>
                <a:srgbClr val="000000"/>
              </a:solidFill>
              <a:latin typeface="+mn-lt"/>
              <a:cs typeface="Arial"/>
            </a:endParaRPr>
          </a:p>
        </xdr:txBody>
      </xdr:sp>
    </xdr:grpSp>
    <xdr:clientData/>
  </xdr:twoCellAnchor>
  <xdr:twoCellAnchor>
    <xdr:from>
      <xdr:col>2</xdr:col>
      <xdr:colOff>514350</xdr:colOff>
      <xdr:row>384</xdr:row>
      <xdr:rowOff>38100</xdr:rowOff>
    </xdr:from>
    <xdr:to>
      <xdr:col>3</xdr:col>
      <xdr:colOff>276225</xdr:colOff>
      <xdr:row>385</xdr:row>
      <xdr:rowOff>0</xdr:rowOff>
    </xdr:to>
    <xdr:grpSp>
      <xdr:nvGrpSpPr>
        <xdr:cNvPr id="36" name="Groep 10">
          <a:extLst>
            <a:ext uri="{FF2B5EF4-FFF2-40B4-BE49-F238E27FC236}">
              <a16:creationId xmlns:a16="http://schemas.microsoft.com/office/drawing/2014/main" id="{00000000-0008-0000-0300-000024000000}"/>
            </a:ext>
          </a:extLst>
        </xdr:cNvPr>
        <xdr:cNvGrpSpPr>
          <a:grpSpLocks/>
        </xdr:cNvGrpSpPr>
      </xdr:nvGrpSpPr>
      <xdr:grpSpPr bwMode="auto">
        <a:xfrm>
          <a:off x="2190750" y="79408020"/>
          <a:ext cx="714375" cy="198120"/>
          <a:chOff x="2809873" y="99460050"/>
          <a:chExt cx="560433" cy="219075"/>
        </a:xfrm>
      </xdr:grpSpPr>
      <mc:AlternateContent xmlns:mc="http://schemas.openxmlformats.org/markup-compatibility/2006">
        <mc:Choice xmlns:a14="http://schemas.microsoft.com/office/drawing/2010/main" Requires="a14">
          <xdr:sp macro="" textlink="">
            <xdr:nvSpPr>
              <xdr:cNvPr id="19475" name="Selectievakje 19" hidden="1">
                <a:extLst>
                  <a:ext uri="{63B3BB69-23CF-44E3-9099-C40C66FF867C}">
                    <a14:compatExt spid="_x0000_s19475"/>
                  </a:ext>
                  <a:ext uri="{FF2B5EF4-FFF2-40B4-BE49-F238E27FC236}">
                    <a16:creationId xmlns:a16="http://schemas.microsoft.com/office/drawing/2014/main" id="{00000000-0008-0000-0300-0000134C0000}"/>
                  </a:ext>
                </a:extLst>
              </xdr:cNvPr>
              <xdr:cNvSpPr/>
            </xdr:nvSpPr>
            <xdr:spPr bwMode="auto">
              <a:xfrm>
                <a:off x="2809873" y="99460051"/>
                <a:ext cx="474946" cy="209550"/>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8" name="Text Box 35">
            <a:extLst>
              <a:ext uri="{FF2B5EF4-FFF2-40B4-BE49-F238E27FC236}">
                <a16:creationId xmlns:a16="http://schemas.microsoft.com/office/drawing/2014/main" id="{00000000-0008-0000-0300-000026000000}"/>
              </a:ext>
            </a:extLst>
          </xdr:cNvPr>
          <xdr:cNvSpPr txBox="1">
            <a:spLocks noChangeArrowheads="1"/>
          </xdr:cNvSpPr>
        </xdr:nvSpPr>
        <xdr:spPr bwMode="auto">
          <a:xfrm>
            <a:off x="3037848" y="99460050"/>
            <a:ext cx="332458"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ja</a:t>
            </a:r>
          </a:p>
        </xdr:txBody>
      </xdr:sp>
    </xdr:grpSp>
    <xdr:clientData/>
  </xdr:twoCellAnchor>
  <xdr:twoCellAnchor>
    <xdr:from>
      <xdr:col>3</xdr:col>
      <xdr:colOff>590550</xdr:colOff>
      <xdr:row>384</xdr:row>
      <xdr:rowOff>28575</xdr:rowOff>
    </xdr:from>
    <xdr:to>
      <xdr:col>4</xdr:col>
      <xdr:colOff>514350</xdr:colOff>
      <xdr:row>385</xdr:row>
      <xdr:rowOff>0</xdr:rowOff>
    </xdr:to>
    <xdr:grpSp>
      <xdr:nvGrpSpPr>
        <xdr:cNvPr id="39" name="Groep 10">
          <a:extLst>
            <a:ext uri="{FF2B5EF4-FFF2-40B4-BE49-F238E27FC236}">
              <a16:creationId xmlns:a16="http://schemas.microsoft.com/office/drawing/2014/main" id="{00000000-0008-0000-0300-000027000000}"/>
            </a:ext>
          </a:extLst>
        </xdr:cNvPr>
        <xdr:cNvGrpSpPr>
          <a:grpSpLocks/>
        </xdr:cNvGrpSpPr>
      </xdr:nvGrpSpPr>
      <xdr:grpSpPr bwMode="auto">
        <a:xfrm>
          <a:off x="3219450" y="79398495"/>
          <a:ext cx="807720" cy="207645"/>
          <a:chOff x="2809877" y="99460050"/>
          <a:chExt cx="712411" cy="209551"/>
        </a:xfrm>
      </xdr:grpSpPr>
      <mc:AlternateContent xmlns:mc="http://schemas.openxmlformats.org/markup-compatibility/2006">
        <mc:Choice xmlns:a14="http://schemas.microsoft.com/office/drawing/2010/main" Requires="a14">
          <xdr:sp macro="" textlink="">
            <xdr:nvSpPr>
              <xdr:cNvPr id="19476" name="Selectievakje 20" hidden="1">
                <a:extLst>
                  <a:ext uri="{63B3BB69-23CF-44E3-9099-C40C66FF867C}">
                    <a14:compatExt spid="_x0000_s19476"/>
                  </a:ext>
                  <a:ext uri="{FF2B5EF4-FFF2-40B4-BE49-F238E27FC236}">
                    <a16:creationId xmlns:a16="http://schemas.microsoft.com/office/drawing/2014/main" id="{00000000-0008-0000-0300-0000144C0000}"/>
                  </a:ext>
                </a:extLst>
              </xdr:cNvPr>
              <xdr:cNvSpPr/>
            </xdr:nvSpPr>
            <xdr:spPr bwMode="auto">
              <a:xfrm>
                <a:off x="2809877" y="99469636"/>
                <a:ext cx="655417" cy="199965"/>
              </a:xfrm>
              <a:prstGeom prst="rect">
                <a:avLst/>
              </a:prstGeom>
              <a:solidFill>
                <a:srgbClr val="A7D4D4"/>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Text Box 35">
            <a:extLst>
              <a:ext uri="{FF2B5EF4-FFF2-40B4-BE49-F238E27FC236}">
                <a16:creationId xmlns:a16="http://schemas.microsoft.com/office/drawing/2014/main" id="{00000000-0008-0000-0300-000029000000}"/>
              </a:ext>
            </a:extLst>
          </xdr:cNvPr>
          <xdr:cNvSpPr txBox="1">
            <a:spLocks noChangeArrowheads="1"/>
          </xdr:cNvSpPr>
        </xdr:nvSpPr>
        <xdr:spPr bwMode="auto">
          <a:xfrm>
            <a:off x="3035323" y="99460050"/>
            <a:ext cx="486965" cy="209551"/>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100" b="0" i="0" u="none" strike="noStrike" baseline="0">
                <a:solidFill>
                  <a:srgbClr val="000000"/>
                </a:solidFill>
                <a:latin typeface="+mn-lt"/>
                <a:cs typeface="Arial"/>
              </a:rPr>
              <a:t>neen</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rtkompas%20-%202017.10.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chrijvend luik"/>
      <sheetName val="Financieel luik trap 0"/>
      <sheetName val="Kasplan"/>
      <sheetName val="Verklarende woordenlijst"/>
      <sheetName val="Blad3"/>
    </sheetNames>
    <sheetDataSet>
      <sheetData sheetId="0" refreshError="1"/>
      <sheetData sheetId="1"/>
      <sheetData sheetId="2"/>
      <sheetData sheetId="3"/>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indengezin.be/img/feitelijke-vereniging-samenwerkingsovereenkomst-ondernemingsnummer-wijziging.pdf" TargetMode="External"/><Relationship Id="rId117" Type="http://schemas.openxmlformats.org/officeDocument/2006/relationships/ctrlProp" Target="../ctrlProps/ctrlProp75.xml"/><Relationship Id="rId21" Type="http://schemas.openxmlformats.org/officeDocument/2006/relationships/hyperlink" Target="http://www.topzet.be/" TargetMode="External"/><Relationship Id="rId42" Type="http://schemas.openxmlformats.org/officeDocument/2006/relationships/vmlDrawing" Target="../drawings/vmlDrawing2.vml"/><Relationship Id="rId47" Type="http://schemas.openxmlformats.org/officeDocument/2006/relationships/ctrlProp" Target="../ctrlProps/ctrlProp5.xml"/><Relationship Id="rId63" Type="http://schemas.openxmlformats.org/officeDocument/2006/relationships/ctrlProp" Target="../ctrlProps/ctrlProp21.xml"/><Relationship Id="rId68" Type="http://schemas.openxmlformats.org/officeDocument/2006/relationships/ctrlProp" Target="../ctrlProps/ctrlProp26.xml"/><Relationship Id="rId84" Type="http://schemas.openxmlformats.org/officeDocument/2006/relationships/ctrlProp" Target="../ctrlProps/ctrlProp42.xml"/><Relationship Id="rId89" Type="http://schemas.openxmlformats.org/officeDocument/2006/relationships/ctrlProp" Target="../ctrlProps/ctrlProp47.xml"/><Relationship Id="rId112" Type="http://schemas.openxmlformats.org/officeDocument/2006/relationships/ctrlProp" Target="../ctrlProps/ctrlProp70.xml"/><Relationship Id="rId16" Type="http://schemas.openxmlformats.org/officeDocument/2006/relationships/hyperlink" Target="http://www.voka.be/" TargetMode="External"/><Relationship Id="rId107" Type="http://schemas.openxmlformats.org/officeDocument/2006/relationships/ctrlProp" Target="../ctrlProps/ctrlProp65.xml"/><Relationship Id="rId11" Type="http://schemas.openxmlformats.org/officeDocument/2006/relationships/hyperlink" Target="http://www.agentschapondernemen.be/artikel/werken-met-adviseurs" TargetMode="External"/><Relationship Id="rId32" Type="http://schemas.openxmlformats.org/officeDocument/2006/relationships/hyperlink" Target="http://www.unizo.be/kinderopvang/" TargetMode="External"/><Relationship Id="rId37" Type="http://schemas.openxmlformats.org/officeDocument/2006/relationships/hyperlink" Target="https://www.youtube.com/watch?v=IzRz-damab0" TargetMode="External"/><Relationship Id="rId53" Type="http://schemas.openxmlformats.org/officeDocument/2006/relationships/ctrlProp" Target="../ctrlProps/ctrlProp11.xml"/><Relationship Id="rId58" Type="http://schemas.openxmlformats.org/officeDocument/2006/relationships/ctrlProp" Target="../ctrlProps/ctrlProp16.xml"/><Relationship Id="rId74" Type="http://schemas.openxmlformats.org/officeDocument/2006/relationships/ctrlProp" Target="../ctrlProps/ctrlProp32.xml"/><Relationship Id="rId79" Type="http://schemas.openxmlformats.org/officeDocument/2006/relationships/ctrlProp" Target="../ctrlProps/ctrlProp37.xml"/><Relationship Id="rId102" Type="http://schemas.openxmlformats.org/officeDocument/2006/relationships/ctrlProp" Target="../ctrlProps/ctrlProp60.xml"/><Relationship Id="rId5" Type="http://schemas.openxmlformats.org/officeDocument/2006/relationships/hyperlink" Target="http://www.voorzet.be/" TargetMode="External"/><Relationship Id="rId61" Type="http://schemas.openxmlformats.org/officeDocument/2006/relationships/ctrlProp" Target="../ctrlProps/ctrlProp19.xml"/><Relationship Id="rId82" Type="http://schemas.openxmlformats.org/officeDocument/2006/relationships/ctrlProp" Target="../ctrlProps/ctrlProp40.xml"/><Relationship Id="rId90" Type="http://schemas.openxmlformats.org/officeDocument/2006/relationships/ctrlProp" Target="../ctrlProps/ctrlProp48.xml"/><Relationship Id="rId95" Type="http://schemas.openxmlformats.org/officeDocument/2006/relationships/ctrlProp" Target="../ctrlProps/ctrlProp53.xml"/><Relationship Id="rId19" Type="http://schemas.openxmlformats.org/officeDocument/2006/relationships/hyperlink" Target="http://www.voka.be/" TargetMode="External"/><Relationship Id="rId14" Type="http://schemas.openxmlformats.org/officeDocument/2006/relationships/hyperlink" Target="http://www.favv.be/autocontrole-nl/sectorspecifieketools/opvangbabyspeuters/" TargetMode="External"/><Relationship Id="rId22" Type="http://schemas.openxmlformats.org/officeDocument/2006/relationships/hyperlink" Target="http://www.vlaamswelzijnsverbond.be/" TargetMode="External"/><Relationship Id="rId27" Type="http://schemas.openxmlformats.org/officeDocument/2006/relationships/hyperlink" Target="https://www.unizo.be/kinderopvang/images/res440254_25.pdf" TargetMode="External"/><Relationship Id="rId30" Type="http://schemas.openxmlformats.org/officeDocument/2006/relationships/hyperlink" Target="https://www.unizo.be/kinderopvang/images/res440254_25.pdf" TargetMode="External"/><Relationship Id="rId35" Type="http://schemas.openxmlformats.org/officeDocument/2006/relationships/hyperlink" Target="http://www.unizo.be/kinderopvang/" TargetMode="External"/><Relationship Id="rId43" Type="http://schemas.openxmlformats.org/officeDocument/2006/relationships/ctrlProp" Target="../ctrlProps/ctrlProp1.xml"/><Relationship Id="rId48" Type="http://schemas.openxmlformats.org/officeDocument/2006/relationships/ctrlProp" Target="../ctrlProps/ctrlProp6.xml"/><Relationship Id="rId56" Type="http://schemas.openxmlformats.org/officeDocument/2006/relationships/ctrlProp" Target="../ctrlProps/ctrlProp14.xml"/><Relationship Id="rId64" Type="http://schemas.openxmlformats.org/officeDocument/2006/relationships/ctrlProp" Target="../ctrlProps/ctrlProp22.xml"/><Relationship Id="rId69" Type="http://schemas.openxmlformats.org/officeDocument/2006/relationships/ctrlProp" Target="../ctrlProps/ctrlProp27.xml"/><Relationship Id="rId77" Type="http://schemas.openxmlformats.org/officeDocument/2006/relationships/ctrlProp" Target="../ctrlProps/ctrlProp35.xml"/><Relationship Id="rId100" Type="http://schemas.openxmlformats.org/officeDocument/2006/relationships/ctrlProp" Target="../ctrlProps/ctrlProp58.xml"/><Relationship Id="rId105" Type="http://schemas.openxmlformats.org/officeDocument/2006/relationships/ctrlProp" Target="../ctrlProps/ctrlProp63.xml"/><Relationship Id="rId113" Type="http://schemas.openxmlformats.org/officeDocument/2006/relationships/ctrlProp" Target="../ctrlProps/ctrlProp71.xml"/><Relationship Id="rId118" Type="http://schemas.openxmlformats.org/officeDocument/2006/relationships/ctrlProp" Target="../ctrlProps/ctrlProp76.xml"/><Relationship Id="rId8" Type="http://schemas.openxmlformats.org/officeDocument/2006/relationships/hyperlink" Target="http://www.statbel.fgov.be/" TargetMode="External"/><Relationship Id="rId51" Type="http://schemas.openxmlformats.org/officeDocument/2006/relationships/ctrlProp" Target="../ctrlProps/ctrlProp9.xml"/><Relationship Id="rId72" Type="http://schemas.openxmlformats.org/officeDocument/2006/relationships/ctrlProp" Target="../ctrlProps/ctrlProp30.xml"/><Relationship Id="rId80" Type="http://schemas.openxmlformats.org/officeDocument/2006/relationships/ctrlProp" Target="../ctrlProps/ctrlProp38.xml"/><Relationship Id="rId85" Type="http://schemas.openxmlformats.org/officeDocument/2006/relationships/ctrlProp" Target="../ctrlProps/ctrlProp43.xml"/><Relationship Id="rId93" Type="http://schemas.openxmlformats.org/officeDocument/2006/relationships/ctrlProp" Target="../ctrlProps/ctrlProp51.xml"/><Relationship Id="rId98" Type="http://schemas.openxmlformats.org/officeDocument/2006/relationships/ctrlProp" Target="../ctrlProps/ctrlProp56.xml"/><Relationship Id="rId121" Type="http://schemas.openxmlformats.org/officeDocument/2006/relationships/ctrlProp" Target="../ctrlProps/ctrlProp79.xml"/><Relationship Id="rId3" Type="http://schemas.openxmlformats.org/officeDocument/2006/relationships/hyperlink" Target="http://www.faronet.be/files/bijlagen/e-documenten/trendboekje.pdf" TargetMode="External"/><Relationship Id="rId12" Type="http://schemas.openxmlformats.org/officeDocument/2006/relationships/hyperlink" Target="http://register.boip.int/bmbonline/intro/show.do" TargetMode="External"/><Relationship Id="rId17" Type="http://schemas.openxmlformats.org/officeDocument/2006/relationships/hyperlink" Target="http://www.vlaamswelzijnsverbond.be/" TargetMode="External"/><Relationship Id="rId25" Type="http://schemas.openxmlformats.org/officeDocument/2006/relationships/hyperlink" Target="http://www.topzet.be/" TargetMode="External"/><Relationship Id="rId33" Type="http://schemas.openxmlformats.org/officeDocument/2006/relationships/hyperlink" Target="http://www.kindengezin.be/toepassingen/zoekopvang.jsp" TargetMode="External"/><Relationship Id="rId38" Type="http://schemas.openxmlformats.org/officeDocument/2006/relationships/hyperlink" Target="https://www.youtube.com/watch?v=9Lf3SRrLCTw" TargetMode="External"/><Relationship Id="rId46" Type="http://schemas.openxmlformats.org/officeDocument/2006/relationships/ctrlProp" Target="../ctrlProps/ctrlProp4.xml"/><Relationship Id="rId59" Type="http://schemas.openxmlformats.org/officeDocument/2006/relationships/ctrlProp" Target="../ctrlProps/ctrlProp17.xml"/><Relationship Id="rId67" Type="http://schemas.openxmlformats.org/officeDocument/2006/relationships/ctrlProp" Target="../ctrlProps/ctrlProp25.xml"/><Relationship Id="rId103" Type="http://schemas.openxmlformats.org/officeDocument/2006/relationships/ctrlProp" Target="../ctrlProps/ctrlProp61.xml"/><Relationship Id="rId108" Type="http://schemas.openxmlformats.org/officeDocument/2006/relationships/ctrlProp" Target="../ctrlProps/ctrlProp66.xml"/><Relationship Id="rId116" Type="http://schemas.openxmlformats.org/officeDocument/2006/relationships/ctrlProp" Target="../ctrlProps/ctrlProp74.xml"/><Relationship Id="rId20" Type="http://schemas.openxmlformats.org/officeDocument/2006/relationships/hyperlink" Target="http://www.nsz.be/" TargetMode="External"/><Relationship Id="rId41" Type="http://schemas.openxmlformats.org/officeDocument/2006/relationships/vmlDrawing" Target="../drawings/vmlDrawing1.vml"/><Relationship Id="rId54" Type="http://schemas.openxmlformats.org/officeDocument/2006/relationships/ctrlProp" Target="../ctrlProps/ctrlProp12.xml"/><Relationship Id="rId62" Type="http://schemas.openxmlformats.org/officeDocument/2006/relationships/ctrlProp" Target="../ctrlProps/ctrlProp20.xml"/><Relationship Id="rId70" Type="http://schemas.openxmlformats.org/officeDocument/2006/relationships/ctrlProp" Target="../ctrlProps/ctrlProp28.xml"/><Relationship Id="rId75" Type="http://schemas.openxmlformats.org/officeDocument/2006/relationships/ctrlProp" Target="../ctrlProps/ctrlProp33.xml"/><Relationship Id="rId83" Type="http://schemas.openxmlformats.org/officeDocument/2006/relationships/ctrlProp" Target="../ctrlProps/ctrlProp41.xml"/><Relationship Id="rId88" Type="http://schemas.openxmlformats.org/officeDocument/2006/relationships/ctrlProp" Target="../ctrlProps/ctrlProp46.xml"/><Relationship Id="rId91" Type="http://schemas.openxmlformats.org/officeDocument/2006/relationships/ctrlProp" Target="../ctrlProps/ctrlProp49.xml"/><Relationship Id="rId96" Type="http://schemas.openxmlformats.org/officeDocument/2006/relationships/ctrlProp" Target="../ctrlProps/ctrlProp54.xml"/><Relationship Id="rId111" Type="http://schemas.openxmlformats.org/officeDocument/2006/relationships/ctrlProp" Target="../ctrlProps/ctrlProp69.xml"/><Relationship Id="rId1" Type="http://schemas.openxmlformats.org/officeDocument/2006/relationships/hyperlink" Target="http://www.flandersdc.be/" TargetMode="External"/><Relationship Id="rId6" Type="http://schemas.openxmlformats.org/officeDocument/2006/relationships/hyperlink" Target="http://www.assuralia.be/" TargetMode="External"/><Relationship Id="rId15" Type="http://schemas.openxmlformats.org/officeDocument/2006/relationships/hyperlink" Target="http://www.unizo.be/starters/projecten/go4business" TargetMode="External"/><Relationship Id="rId23" Type="http://schemas.openxmlformats.org/officeDocument/2006/relationships/hyperlink" Target="http://www.vipa.be/" TargetMode="External"/><Relationship Id="rId28" Type="http://schemas.openxmlformats.org/officeDocument/2006/relationships/hyperlink" Target="https://www.unizo.be/kinderopvang/images/res440254_25.pdf" TargetMode="External"/><Relationship Id="rId36" Type="http://schemas.openxmlformats.org/officeDocument/2006/relationships/hyperlink" Target="https://www.unizo.be/kinderopvang/images/res440254_25.pdf" TargetMode="External"/><Relationship Id="rId49" Type="http://schemas.openxmlformats.org/officeDocument/2006/relationships/ctrlProp" Target="../ctrlProps/ctrlProp7.xml"/><Relationship Id="rId57" Type="http://schemas.openxmlformats.org/officeDocument/2006/relationships/ctrlProp" Target="../ctrlProps/ctrlProp15.xml"/><Relationship Id="rId106" Type="http://schemas.openxmlformats.org/officeDocument/2006/relationships/ctrlProp" Target="../ctrlProps/ctrlProp64.xml"/><Relationship Id="rId114" Type="http://schemas.openxmlformats.org/officeDocument/2006/relationships/ctrlProp" Target="../ctrlProps/ctrlProp72.xml"/><Relationship Id="rId119" Type="http://schemas.openxmlformats.org/officeDocument/2006/relationships/ctrlProp" Target="../ctrlProps/ctrlProp77.xml"/><Relationship Id="rId10" Type="http://schemas.openxmlformats.org/officeDocument/2006/relationships/hyperlink" Target="https://www.unizo.be/kinderopvang/images/res440254_25.pdf" TargetMode="External"/><Relationship Id="rId31" Type="http://schemas.openxmlformats.org/officeDocument/2006/relationships/hyperlink" Target="http://www.kindengezin.be/img/kwalificaties-attesten.pdf" TargetMode="External"/><Relationship Id="rId44" Type="http://schemas.openxmlformats.org/officeDocument/2006/relationships/ctrlProp" Target="../ctrlProps/ctrlProp2.xml"/><Relationship Id="rId52" Type="http://schemas.openxmlformats.org/officeDocument/2006/relationships/ctrlProp" Target="../ctrlProps/ctrlProp10.xml"/><Relationship Id="rId60" Type="http://schemas.openxmlformats.org/officeDocument/2006/relationships/ctrlProp" Target="../ctrlProps/ctrlProp18.xml"/><Relationship Id="rId65" Type="http://schemas.openxmlformats.org/officeDocument/2006/relationships/ctrlProp" Target="../ctrlProps/ctrlProp23.xml"/><Relationship Id="rId73" Type="http://schemas.openxmlformats.org/officeDocument/2006/relationships/ctrlProp" Target="../ctrlProps/ctrlProp31.xml"/><Relationship Id="rId78" Type="http://schemas.openxmlformats.org/officeDocument/2006/relationships/ctrlProp" Target="../ctrlProps/ctrlProp36.xml"/><Relationship Id="rId81" Type="http://schemas.openxmlformats.org/officeDocument/2006/relationships/ctrlProp" Target="../ctrlProps/ctrlProp39.xml"/><Relationship Id="rId86" Type="http://schemas.openxmlformats.org/officeDocument/2006/relationships/ctrlProp" Target="../ctrlProps/ctrlProp44.xml"/><Relationship Id="rId94" Type="http://schemas.openxmlformats.org/officeDocument/2006/relationships/ctrlProp" Target="../ctrlProps/ctrlProp52.xml"/><Relationship Id="rId99" Type="http://schemas.openxmlformats.org/officeDocument/2006/relationships/ctrlProp" Target="../ctrlProps/ctrlProp57.xml"/><Relationship Id="rId101" Type="http://schemas.openxmlformats.org/officeDocument/2006/relationships/ctrlProp" Target="../ctrlProps/ctrlProp59.xml"/><Relationship Id="rId122" Type="http://schemas.openxmlformats.org/officeDocument/2006/relationships/ctrlProp" Target="../ctrlProps/ctrlProp80.xml"/><Relationship Id="rId4" Type="http://schemas.openxmlformats.org/officeDocument/2006/relationships/hyperlink" Target="http://www.kindengezin.be/" TargetMode="External"/><Relationship Id="rId9" Type="http://schemas.openxmlformats.org/officeDocument/2006/relationships/hyperlink" Target="http://www.kindengezin.be/formulieren/planadvies.jsp" TargetMode="External"/><Relationship Id="rId13" Type="http://schemas.openxmlformats.org/officeDocument/2006/relationships/hyperlink" Target="http://www.kindengezin.be/kinderopvang/sector-babys-en-peuters/veiligheid-en-gezondheid/voeding-en-beweging/" TargetMode="External"/><Relationship Id="rId18" Type="http://schemas.openxmlformats.org/officeDocument/2006/relationships/hyperlink" Target="http://www.federatiekinderopvang.be/" TargetMode="External"/><Relationship Id="rId39" Type="http://schemas.openxmlformats.org/officeDocument/2006/relationships/printerSettings" Target="../printerSettings/printerSettings1.bin"/><Relationship Id="rId109" Type="http://schemas.openxmlformats.org/officeDocument/2006/relationships/ctrlProp" Target="../ctrlProps/ctrlProp67.xml"/><Relationship Id="rId34" Type="http://schemas.openxmlformats.org/officeDocument/2006/relationships/hyperlink" Target="http://www.huizenvanhetkind.be/hk/" TargetMode="External"/><Relationship Id="rId50" Type="http://schemas.openxmlformats.org/officeDocument/2006/relationships/ctrlProp" Target="../ctrlProps/ctrlProp8.xml"/><Relationship Id="rId55" Type="http://schemas.openxmlformats.org/officeDocument/2006/relationships/ctrlProp" Target="../ctrlProps/ctrlProp13.xml"/><Relationship Id="rId76" Type="http://schemas.openxmlformats.org/officeDocument/2006/relationships/ctrlProp" Target="../ctrlProps/ctrlProp34.xml"/><Relationship Id="rId97" Type="http://schemas.openxmlformats.org/officeDocument/2006/relationships/ctrlProp" Target="../ctrlProps/ctrlProp55.xml"/><Relationship Id="rId104" Type="http://schemas.openxmlformats.org/officeDocument/2006/relationships/ctrlProp" Target="../ctrlProps/ctrlProp62.xml"/><Relationship Id="rId120" Type="http://schemas.openxmlformats.org/officeDocument/2006/relationships/ctrlProp" Target="../ctrlProps/ctrlProp78.xml"/><Relationship Id="rId7" Type="http://schemas.openxmlformats.org/officeDocument/2006/relationships/hyperlink" Target="http://www.kindengezin.be/kinderopvang" TargetMode="External"/><Relationship Id="rId71" Type="http://schemas.openxmlformats.org/officeDocument/2006/relationships/ctrlProp" Target="../ctrlProps/ctrlProp29.xml"/><Relationship Id="rId92" Type="http://schemas.openxmlformats.org/officeDocument/2006/relationships/ctrlProp" Target="../ctrlProps/ctrlProp50.xml"/><Relationship Id="rId2" Type="http://schemas.openxmlformats.org/officeDocument/2006/relationships/hyperlink" Target="http://aps.vlaanderen.be/lokaal/lokale_statistieken.htm" TargetMode="External"/><Relationship Id="rId29" Type="http://schemas.openxmlformats.org/officeDocument/2006/relationships/hyperlink" Target="https://www.unizo.be/kinderopvang/images/res440254_25.pdf" TargetMode="External"/><Relationship Id="rId24" Type="http://schemas.openxmlformats.org/officeDocument/2006/relationships/hyperlink" Target="http://www.voorzet.be/" TargetMode="External"/><Relationship Id="rId40" Type="http://schemas.openxmlformats.org/officeDocument/2006/relationships/drawing" Target="../drawings/drawing1.xml"/><Relationship Id="rId45" Type="http://schemas.openxmlformats.org/officeDocument/2006/relationships/ctrlProp" Target="../ctrlProps/ctrlProp3.xml"/><Relationship Id="rId66" Type="http://schemas.openxmlformats.org/officeDocument/2006/relationships/ctrlProp" Target="../ctrlProps/ctrlProp24.xml"/><Relationship Id="rId87" Type="http://schemas.openxmlformats.org/officeDocument/2006/relationships/ctrlProp" Target="../ctrlProps/ctrlProp45.xml"/><Relationship Id="rId110" Type="http://schemas.openxmlformats.org/officeDocument/2006/relationships/ctrlProp" Target="../ctrlProps/ctrlProp68.xml"/><Relationship Id="rId115" Type="http://schemas.openxmlformats.org/officeDocument/2006/relationships/ctrlProp" Target="../ctrlProps/ctrlProp73.xml"/></Relationships>
</file>

<file path=xl/worksheets/_rels/sheet2.xml.rels><?xml version="1.0" encoding="UTF-8" standalone="yes"?>
<Relationships xmlns="http://schemas.openxmlformats.org/package/2006/relationships"><Relationship Id="rId13" Type="http://schemas.openxmlformats.org/officeDocument/2006/relationships/hyperlink" Target="http://www.belgium.be/nl/economie/onderneming/oprichting/belangrijkste_stappen/vergunningen_en_erkenningen/" TargetMode="External"/><Relationship Id="rId18" Type="http://schemas.openxmlformats.org/officeDocument/2006/relationships/hyperlink" Target="http://www.belgium.be/nl/economie/onderneming/sociale_zekerheid/sociaal_secretariaat/" TargetMode="External"/><Relationship Id="rId26" Type="http://schemas.openxmlformats.org/officeDocument/2006/relationships/hyperlink" Target="http://www.favv.be/autocontrole-nl/sectorspecifieketools/opvangbabyspeuters/" TargetMode="External"/><Relationship Id="rId39" Type="http://schemas.openxmlformats.org/officeDocument/2006/relationships/printerSettings" Target="../printerSettings/printerSettings2.bin"/><Relationship Id="rId21" Type="http://schemas.openxmlformats.org/officeDocument/2006/relationships/hyperlink" Target="http://www.kmo-portefeuille.be/" TargetMode="External"/><Relationship Id="rId34" Type="http://schemas.openxmlformats.org/officeDocument/2006/relationships/hyperlink" Target="http://winwin.pmv.eu/simulatie.aspx?ts=1427716763383" TargetMode="External"/><Relationship Id="rId42" Type="http://schemas.openxmlformats.org/officeDocument/2006/relationships/vmlDrawing" Target="../drawings/vmlDrawing4.vml"/><Relationship Id="rId47" Type="http://schemas.openxmlformats.org/officeDocument/2006/relationships/ctrlProp" Target="../ctrlProps/ctrlProp85.xml"/><Relationship Id="rId50" Type="http://schemas.openxmlformats.org/officeDocument/2006/relationships/ctrlProp" Target="../ctrlProps/ctrlProp88.xml"/><Relationship Id="rId55" Type="http://schemas.openxmlformats.org/officeDocument/2006/relationships/ctrlProp" Target="../ctrlProps/ctrlProp93.xml"/><Relationship Id="rId63" Type="http://schemas.openxmlformats.org/officeDocument/2006/relationships/ctrlProp" Target="../ctrlProps/ctrlProp101.xml"/><Relationship Id="rId68" Type="http://schemas.openxmlformats.org/officeDocument/2006/relationships/ctrlProp" Target="../ctrlProps/ctrlProp106.xml"/><Relationship Id="rId7" Type="http://schemas.openxmlformats.org/officeDocument/2006/relationships/hyperlink" Target="http://www.nbb.be/" TargetMode="External"/><Relationship Id="rId2" Type="http://schemas.openxmlformats.org/officeDocument/2006/relationships/hyperlink" Target="http://belastingen.vlaanderen.be/nlapps/default.asp" TargetMode="External"/><Relationship Id="rId16" Type="http://schemas.openxmlformats.org/officeDocument/2006/relationships/hyperlink" Target="http://www.belgium.be/nl/belastingen/inkomstenbelastingen/particulieren_en_zelfstandigen/aangifte/vestiging_van_de_aanslag/" TargetMode="External"/><Relationship Id="rId29" Type="http://schemas.openxmlformats.org/officeDocument/2006/relationships/hyperlink" Target="http://www.assuralia.be/index.php?id=210&amp;L=0&amp;tx_ttnews%5btt_news%5d=1162&amp;cHash=b7e05fba4e5656c3d784a1e237b7aa10" TargetMode="External"/><Relationship Id="rId1" Type="http://schemas.openxmlformats.org/officeDocument/2006/relationships/hyperlink" Target="http://www.vlao.be/images_sub/pdf/subsidies/Brochure%20financiering.pdf" TargetMode="External"/><Relationship Id="rId6" Type="http://schemas.openxmlformats.org/officeDocument/2006/relationships/hyperlink" Target="http://www.rsvz.be/nl/companies/companycontribution/index.htm" TargetMode="External"/><Relationship Id="rId11" Type="http://schemas.openxmlformats.org/officeDocument/2006/relationships/hyperlink" Target="http://www.west-vlaanderen.be/provincie/beleid_bestuur/provincialeAdministratie/provincialediensten/Pages/belastingen.aspx" TargetMode="External"/><Relationship Id="rId24" Type="http://schemas.openxmlformats.org/officeDocument/2006/relationships/hyperlink" Target="http://www.provant.be/bestuur/financi_n/provinciebelastingen/bedrijven/" TargetMode="External"/><Relationship Id="rId32" Type="http://schemas.openxmlformats.org/officeDocument/2006/relationships/hyperlink" Target="http://www.winwinlening.be/" TargetMode="External"/><Relationship Id="rId37" Type="http://schemas.openxmlformats.org/officeDocument/2006/relationships/hyperlink" Target="http://www.participatiefonds.be/" TargetMode="External"/><Relationship Id="rId40" Type="http://schemas.openxmlformats.org/officeDocument/2006/relationships/drawing" Target="../drawings/drawing2.xml"/><Relationship Id="rId45" Type="http://schemas.openxmlformats.org/officeDocument/2006/relationships/ctrlProp" Target="../ctrlProps/ctrlProp83.xml"/><Relationship Id="rId53" Type="http://schemas.openxmlformats.org/officeDocument/2006/relationships/ctrlProp" Target="../ctrlProps/ctrlProp91.xml"/><Relationship Id="rId58" Type="http://schemas.openxmlformats.org/officeDocument/2006/relationships/ctrlProp" Target="../ctrlProps/ctrlProp96.xml"/><Relationship Id="rId66" Type="http://schemas.openxmlformats.org/officeDocument/2006/relationships/ctrlProp" Target="../ctrlProps/ctrlProp104.xml"/><Relationship Id="rId5" Type="http://schemas.openxmlformats.org/officeDocument/2006/relationships/hyperlink" Target="http://www.kmo-portefeuille.be/" TargetMode="External"/><Relationship Id="rId15" Type="http://schemas.openxmlformats.org/officeDocument/2006/relationships/hyperlink" Target="http://www.bvergoed.be/" TargetMode="External"/><Relationship Id="rId23" Type="http://schemas.openxmlformats.org/officeDocument/2006/relationships/hyperlink" Target="http://agentschapondernemen.be/pagina/financiering" TargetMode="External"/><Relationship Id="rId28" Type="http://schemas.openxmlformats.org/officeDocument/2006/relationships/hyperlink" Target="http://www.kindengezin.be/kinderopvang/sector-babys-en-peuters/subsidies-en-financieel/flexibele-opvang/" TargetMode="External"/><Relationship Id="rId36" Type="http://schemas.openxmlformats.org/officeDocument/2006/relationships/hyperlink" Target="http://www.kidsinvest.be/" TargetMode="External"/><Relationship Id="rId49" Type="http://schemas.openxmlformats.org/officeDocument/2006/relationships/ctrlProp" Target="../ctrlProps/ctrlProp87.xml"/><Relationship Id="rId57" Type="http://schemas.openxmlformats.org/officeDocument/2006/relationships/ctrlProp" Target="../ctrlProps/ctrlProp95.xml"/><Relationship Id="rId61" Type="http://schemas.openxmlformats.org/officeDocument/2006/relationships/ctrlProp" Target="../ctrlProps/ctrlProp99.xml"/><Relationship Id="rId10" Type="http://schemas.openxmlformats.org/officeDocument/2006/relationships/hyperlink" Target="http://www.oost-vlaanderen.be/public/over_provincie/financiering/belastingen/bedrijven/index.cfm" TargetMode="External"/><Relationship Id="rId19" Type="http://schemas.openxmlformats.org/officeDocument/2006/relationships/hyperlink" Target="http://www.rsvz.be/nl/selfemployed/pension/free_supplementary_pension.htm" TargetMode="External"/><Relationship Id="rId31" Type="http://schemas.openxmlformats.org/officeDocument/2006/relationships/hyperlink" Target="http://www.west-vlaanderen.be/overwvl/beleid_bestuur/provincialeAdministratie/provincialediensten/Documents/provinciebelasting%20op%20bedrijven.pdf" TargetMode="External"/><Relationship Id="rId44" Type="http://schemas.openxmlformats.org/officeDocument/2006/relationships/ctrlProp" Target="../ctrlProps/ctrlProp82.xml"/><Relationship Id="rId52" Type="http://schemas.openxmlformats.org/officeDocument/2006/relationships/ctrlProp" Target="../ctrlProps/ctrlProp90.xml"/><Relationship Id="rId60" Type="http://schemas.openxmlformats.org/officeDocument/2006/relationships/ctrlProp" Target="../ctrlProps/ctrlProp98.xml"/><Relationship Id="rId65" Type="http://schemas.openxmlformats.org/officeDocument/2006/relationships/ctrlProp" Target="../ctrlProps/ctrlProp103.xml"/><Relationship Id="rId4" Type="http://schemas.openxmlformats.org/officeDocument/2006/relationships/hyperlink" Target="http://www.bibf.be/" TargetMode="External"/><Relationship Id="rId9" Type="http://schemas.openxmlformats.org/officeDocument/2006/relationships/hyperlink" Target="http://www.limburg.be/eCache/INT/27/132.bGJsPTAmbGJsbnI9MCZsYmxncj1pbmZvcHVudA.html" TargetMode="External"/><Relationship Id="rId14" Type="http://schemas.openxmlformats.org/officeDocument/2006/relationships/hyperlink" Target="http://www.sabam.be/" TargetMode="External"/><Relationship Id="rId22" Type="http://schemas.openxmlformats.org/officeDocument/2006/relationships/hyperlink" Target="http://www.belgium.be/nl/economie/onderneming/oprichting/belangrijkste_stappen/vergunningen_en_erkenningen/" TargetMode="External"/><Relationship Id="rId27" Type="http://schemas.openxmlformats.org/officeDocument/2006/relationships/hyperlink" Target="http://www.kindengezin.be/kinderopvang/sector-babys-en-peuters/subsidies-en-financieel/basissubsidie/" TargetMode="External"/><Relationship Id="rId30" Type="http://schemas.openxmlformats.org/officeDocument/2006/relationships/hyperlink" Target="http://www.assuralia.be/index.php?id=210&amp;L=0&amp;tx_ttnews%5btt_news%5d=1162&amp;cHash=b7e05fba4e5656c3d784a1e237b7aa10" TargetMode="External"/><Relationship Id="rId35" Type="http://schemas.openxmlformats.org/officeDocument/2006/relationships/hyperlink" Target="http://www.pmv.eu/nl/participatiefonds-vlaanderen/starteo" TargetMode="External"/><Relationship Id="rId43" Type="http://schemas.openxmlformats.org/officeDocument/2006/relationships/ctrlProp" Target="../ctrlProps/ctrlProp81.xml"/><Relationship Id="rId48" Type="http://schemas.openxmlformats.org/officeDocument/2006/relationships/ctrlProp" Target="../ctrlProps/ctrlProp86.xml"/><Relationship Id="rId56" Type="http://schemas.openxmlformats.org/officeDocument/2006/relationships/ctrlProp" Target="../ctrlProps/ctrlProp94.xml"/><Relationship Id="rId64" Type="http://schemas.openxmlformats.org/officeDocument/2006/relationships/ctrlProp" Target="../ctrlProps/ctrlProp102.xml"/><Relationship Id="rId69" Type="http://schemas.openxmlformats.org/officeDocument/2006/relationships/ctrlProp" Target="../ctrlProps/ctrlProp107.xml"/><Relationship Id="rId8" Type="http://schemas.openxmlformats.org/officeDocument/2006/relationships/hyperlink" Target="http://www.provant.be/bestuur/financi_n/provinciebelastingen/belastingtarieven/algemene_provinciebe/" TargetMode="External"/><Relationship Id="rId51" Type="http://schemas.openxmlformats.org/officeDocument/2006/relationships/ctrlProp" Target="../ctrlProps/ctrlProp89.xml"/><Relationship Id="rId3" Type="http://schemas.openxmlformats.org/officeDocument/2006/relationships/hyperlink" Target="http://www.bibf.be/ipc/tamenu.asp" TargetMode="External"/><Relationship Id="rId12" Type="http://schemas.openxmlformats.org/officeDocument/2006/relationships/hyperlink" Target="http://www.nbb.be/pub/03_00_00_00_00/03_05_00_00_00/03_05_01_00_00/03_05_01_05_00.htm?l=nl" TargetMode="External"/><Relationship Id="rId17" Type="http://schemas.openxmlformats.org/officeDocument/2006/relationships/hyperlink" Target="http://www.rsvz.be/nl/selfemployed/contributionobligation/calculation.htm" TargetMode="External"/><Relationship Id="rId25" Type="http://schemas.openxmlformats.org/officeDocument/2006/relationships/hyperlink" Target="http://www.limburg.be/Limburg/belastingen/Provinciebelastingen-bedrijven.html" TargetMode="External"/><Relationship Id="rId33" Type="http://schemas.openxmlformats.org/officeDocument/2006/relationships/hyperlink" Target="http://www.pmv.eu/nl/participatiefonds-vlaanderen/startlening" TargetMode="External"/><Relationship Id="rId38" Type="http://schemas.openxmlformats.org/officeDocument/2006/relationships/hyperlink" Target="http://www.pmv.eu/nl/diensten/kidsinvest" TargetMode="External"/><Relationship Id="rId46" Type="http://schemas.openxmlformats.org/officeDocument/2006/relationships/ctrlProp" Target="../ctrlProps/ctrlProp84.xml"/><Relationship Id="rId59" Type="http://schemas.openxmlformats.org/officeDocument/2006/relationships/ctrlProp" Target="../ctrlProps/ctrlProp97.xml"/><Relationship Id="rId67" Type="http://schemas.openxmlformats.org/officeDocument/2006/relationships/ctrlProp" Target="../ctrlProps/ctrlProp105.xml"/><Relationship Id="rId20" Type="http://schemas.openxmlformats.org/officeDocument/2006/relationships/hyperlink" Target="http://www.minfin.fgov.be/portail2/nl/themes/transport/vehicles-use.htm" TargetMode="External"/><Relationship Id="rId41" Type="http://schemas.openxmlformats.org/officeDocument/2006/relationships/vmlDrawing" Target="../drawings/vmlDrawing3.vml"/><Relationship Id="rId54" Type="http://schemas.openxmlformats.org/officeDocument/2006/relationships/ctrlProp" Target="../ctrlProps/ctrlProp92.xml"/><Relationship Id="rId62" Type="http://schemas.openxmlformats.org/officeDocument/2006/relationships/ctrlProp" Target="../ctrlProps/ctrlProp100.xml"/></Relationships>
</file>

<file path=xl/worksheets/_rels/sheet3.xml.rels><?xml version="1.0" encoding="UTF-8" standalone="yes"?>
<Relationships xmlns="http://schemas.openxmlformats.org/package/2006/relationships"><Relationship Id="rId13" Type="http://schemas.openxmlformats.org/officeDocument/2006/relationships/hyperlink" Target="http://www.belgium.be/nl/economie/onderneming/sociale_zekerheid/sociaal_secretariaat/" TargetMode="External"/><Relationship Id="rId18" Type="http://schemas.openxmlformats.org/officeDocument/2006/relationships/hyperlink" Target="http://www.provant.be/bestuur/financi_n/provinciebelastingen/bedrijven/" TargetMode="External"/><Relationship Id="rId26" Type="http://schemas.openxmlformats.org/officeDocument/2006/relationships/hyperlink" Target="http://www.favv.be/autocontrole-nl/sectorspecifieketools/opvangbabyspeuters/" TargetMode="External"/><Relationship Id="rId39" Type="http://schemas.openxmlformats.org/officeDocument/2006/relationships/hyperlink" Target="https://www.kindengezin.be/kinderopvang/sector-babys-en-peuters/subsidies-en-financieel/berekening-van-je-subsidies/" TargetMode="External"/><Relationship Id="rId21" Type="http://schemas.openxmlformats.org/officeDocument/2006/relationships/hyperlink" Target="http://www.west-vlaanderen.be/provincie/beleid_bestuur/provincialeAdministratie/provincialediensten/Pages/belastingen.aspx" TargetMode="External"/><Relationship Id="rId34" Type="http://schemas.openxmlformats.org/officeDocument/2006/relationships/hyperlink" Target="http://www.pmv.eu/nl/participatiefonds-vlaanderen/starteo" TargetMode="External"/><Relationship Id="rId42" Type="http://schemas.openxmlformats.org/officeDocument/2006/relationships/drawing" Target="../drawings/drawing3.xml"/><Relationship Id="rId47" Type="http://schemas.openxmlformats.org/officeDocument/2006/relationships/ctrlProp" Target="../ctrlProps/ctrlProp110.xml"/><Relationship Id="rId50" Type="http://schemas.openxmlformats.org/officeDocument/2006/relationships/ctrlProp" Target="../ctrlProps/ctrlProp113.xml"/><Relationship Id="rId55" Type="http://schemas.openxmlformats.org/officeDocument/2006/relationships/ctrlProp" Target="../ctrlProps/ctrlProp118.xml"/><Relationship Id="rId7" Type="http://schemas.openxmlformats.org/officeDocument/2006/relationships/hyperlink" Target="http://www.provant.be/bestuur/financi_n/provinciebelastingen/belastingtarieven/algemene_provinciebe/" TargetMode="External"/><Relationship Id="rId12" Type="http://schemas.openxmlformats.org/officeDocument/2006/relationships/hyperlink" Target="http://www.rsvz.be/nl/selfemployed/contributionobligation/calculation.htm" TargetMode="External"/><Relationship Id="rId17" Type="http://schemas.openxmlformats.org/officeDocument/2006/relationships/hyperlink" Target="http://www.kmo-portefeuille.be/" TargetMode="External"/><Relationship Id="rId25" Type="http://schemas.openxmlformats.org/officeDocument/2006/relationships/hyperlink" Target="http://www.belgium.be/nl/economie/onderneming/oprichting/belangrijkste_stappen/vergunningen_en_erkenningen/" TargetMode="External"/><Relationship Id="rId33" Type="http://schemas.openxmlformats.org/officeDocument/2006/relationships/hyperlink" Target="http://winwin.pmv.eu/simulatie.aspx?ts=1427716763383" TargetMode="External"/><Relationship Id="rId38" Type="http://schemas.openxmlformats.org/officeDocument/2006/relationships/hyperlink" Target="https://www.kindengezin.be/kinderopvang/sector-babys-en-peuters/subsidies-en-financieel/berekening-van-je-subsidies/" TargetMode="External"/><Relationship Id="rId46" Type="http://schemas.openxmlformats.org/officeDocument/2006/relationships/ctrlProp" Target="../ctrlProps/ctrlProp109.xml"/><Relationship Id="rId2" Type="http://schemas.openxmlformats.org/officeDocument/2006/relationships/hyperlink" Target="http://www.bibf.be/ipc/tamenu.asp" TargetMode="External"/><Relationship Id="rId16" Type="http://schemas.openxmlformats.org/officeDocument/2006/relationships/hyperlink" Target="http://www.minfin.fgov.be/portail2/nl/themes/transport/vehicles-use.htm" TargetMode="External"/><Relationship Id="rId20" Type="http://schemas.openxmlformats.org/officeDocument/2006/relationships/hyperlink" Target="http://www.kindengezin.be/kinderopvang/sector-babys-en-peuters/subsidies-en-financieel/plussubsidie/" TargetMode="External"/><Relationship Id="rId29" Type="http://schemas.openxmlformats.org/officeDocument/2006/relationships/hyperlink" Target="http://www.winwinlening.be/" TargetMode="External"/><Relationship Id="rId41" Type="http://schemas.openxmlformats.org/officeDocument/2006/relationships/printerSettings" Target="../printerSettings/printerSettings3.bin"/><Relationship Id="rId54" Type="http://schemas.openxmlformats.org/officeDocument/2006/relationships/ctrlProp" Target="../ctrlProps/ctrlProp117.xml"/><Relationship Id="rId1" Type="http://schemas.openxmlformats.org/officeDocument/2006/relationships/hyperlink" Target="http://belastingen.vlaanderen.be/nlapps/default.asp" TargetMode="External"/><Relationship Id="rId6" Type="http://schemas.openxmlformats.org/officeDocument/2006/relationships/hyperlink" Target="http://www.nbb.be/" TargetMode="External"/><Relationship Id="rId11" Type="http://schemas.openxmlformats.org/officeDocument/2006/relationships/hyperlink" Target="http://www.belgium.be/nl/belastingen/inkomstenbelastingen/particulieren_en_zelfstandigen/aangifte/vestiging_van_de_aanslag/" TargetMode="External"/><Relationship Id="rId24" Type="http://schemas.openxmlformats.org/officeDocument/2006/relationships/hyperlink" Target="http://www.bvergoed.be/" TargetMode="External"/><Relationship Id="rId32" Type="http://schemas.openxmlformats.org/officeDocument/2006/relationships/hyperlink" Target="http://www.pmv.eu/nl/participatiefonds-vlaanderen/startlening" TargetMode="External"/><Relationship Id="rId37" Type="http://schemas.openxmlformats.org/officeDocument/2006/relationships/hyperlink" Target="http://www.kindengezin.be/kinderopvang/sector-babys-en-peuters/subsidies-en-financieel/subsidie-inkomenstarief/" TargetMode="External"/><Relationship Id="rId40" Type="http://schemas.openxmlformats.org/officeDocument/2006/relationships/hyperlink" Target="https://www.kindengezin.be/kinderopvang/sector-babys-en-peuters/subsidies-en-financieel/subsidiebedragen/" TargetMode="External"/><Relationship Id="rId45" Type="http://schemas.openxmlformats.org/officeDocument/2006/relationships/ctrlProp" Target="../ctrlProps/ctrlProp108.xml"/><Relationship Id="rId53" Type="http://schemas.openxmlformats.org/officeDocument/2006/relationships/ctrlProp" Target="../ctrlProps/ctrlProp116.xml"/><Relationship Id="rId58" Type="http://schemas.openxmlformats.org/officeDocument/2006/relationships/ctrlProp" Target="../ctrlProps/ctrlProp121.xml"/><Relationship Id="rId5" Type="http://schemas.openxmlformats.org/officeDocument/2006/relationships/hyperlink" Target="http://www.rsvz.be/nl/companies/companycontribution/index.htm" TargetMode="External"/><Relationship Id="rId15" Type="http://schemas.openxmlformats.org/officeDocument/2006/relationships/hyperlink" Target="http://www.assuralia.be/index.php?id=210&amp;L=0&amp;tx_ttnews%5btt_news%5d=1162&amp;cHash=b7e05fba4e5656c3d784a1e237b7aa10" TargetMode="External"/><Relationship Id="rId23" Type="http://schemas.openxmlformats.org/officeDocument/2006/relationships/hyperlink" Target="http://www.sabam.be/" TargetMode="External"/><Relationship Id="rId28" Type="http://schemas.openxmlformats.org/officeDocument/2006/relationships/hyperlink" Target="http://agentschapondernemen.be/pagina/financiering" TargetMode="External"/><Relationship Id="rId36" Type="http://schemas.openxmlformats.org/officeDocument/2006/relationships/hyperlink" Target="http://www.kindengezin.be/kinderopvang/sector-babys-en-peuters/subsidies-en-financieel/basissubsidie/" TargetMode="External"/><Relationship Id="rId49" Type="http://schemas.openxmlformats.org/officeDocument/2006/relationships/ctrlProp" Target="../ctrlProps/ctrlProp112.xml"/><Relationship Id="rId57" Type="http://schemas.openxmlformats.org/officeDocument/2006/relationships/ctrlProp" Target="../ctrlProps/ctrlProp120.xml"/><Relationship Id="rId10" Type="http://schemas.openxmlformats.org/officeDocument/2006/relationships/hyperlink" Target="http://www.nbb.be/pub/03_00_00_00_00/03_05_00_00_00/03_05_01_00_00/03_05_01_05_00.htm?l=nl" TargetMode="External"/><Relationship Id="rId19" Type="http://schemas.openxmlformats.org/officeDocument/2006/relationships/hyperlink" Target="http://www.limburg.be/Limburg/belastingen/Provinciebelastingen-bedrijven.html" TargetMode="External"/><Relationship Id="rId31" Type="http://schemas.openxmlformats.org/officeDocument/2006/relationships/hyperlink" Target="http://www.participatiefonds.be/" TargetMode="External"/><Relationship Id="rId44" Type="http://schemas.openxmlformats.org/officeDocument/2006/relationships/vmlDrawing" Target="../drawings/vmlDrawing6.vml"/><Relationship Id="rId52" Type="http://schemas.openxmlformats.org/officeDocument/2006/relationships/ctrlProp" Target="../ctrlProps/ctrlProp115.xml"/><Relationship Id="rId4" Type="http://schemas.openxmlformats.org/officeDocument/2006/relationships/hyperlink" Target="http://www.kmo-portefeuille.be/" TargetMode="External"/><Relationship Id="rId9" Type="http://schemas.openxmlformats.org/officeDocument/2006/relationships/hyperlink" Target="http://www.oost-vlaanderen.be/public/over_provincie/financiering/belastingen/bedrijven/index.cfm" TargetMode="External"/><Relationship Id="rId14" Type="http://schemas.openxmlformats.org/officeDocument/2006/relationships/hyperlink" Target="http://www.rsvz.be/nl/selfemployed/pension/free_supplementary_pension.htm" TargetMode="External"/><Relationship Id="rId22" Type="http://schemas.openxmlformats.org/officeDocument/2006/relationships/hyperlink" Target="http://www.belgium.be/nl/economie/onderneming/oprichting/belangrijkste_stappen/vergunningen_en_erkenningen/" TargetMode="External"/><Relationship Id="rId27" Type="http://schemas.openxmlformats.org/officeDocument/2006/relationships/hyperlink" Target="http://www.vlao.be/images_sub/pdf/subsidies/Brochure%20financiering.pdf" TargetMode="External"/><Relationship Id="rId30" Type="http://schemas.openxmlformats.org/officeDocument/2006/relationships/hyperlink" Target="http://www.kidsinvest.be/" TargetMode="External"/><Relationship Id="rId35" Type="http://schemas.openxmlformats.org/officeDocument/2006/relationships/hyperlink" Target="http://www.pmv.eu/nl/diensten/kidsinvest" TargetMode="External"/><Relationship Id="rId43" Type="http://schemas.openxmlformats.org/officeDocument/2006/relationships/vmlDrawing" Target="../drawings/vmlDrawing5.vml"/><Relationship Id="rId48" Type="http://schemas.openxmlformats.org/officeDocument/2006/relationships/ctrlProp" Target="../ctrlProps/ctrlProp111.xml"/><Relationship Id="rId56" Type="http://schemas.openxmlformats.org/officeDocument/2006/relationships/ctrlProp" Target="../ctrlProps/ctrlProp119.xml"/><Relationship Id="rId8" Type="http://schemas.openxmlformats.org/officeDocument/2006/relationships/hyperlink" Target="http://www.limburg.be/eCache/INT/27/132.bGJsPTAmbGJsbnI9MCZsYmxncj1pbmZvcHVudA.html" TargetMode="External"/><Relationship Id="rId51" Type="http://schemas.openxmlformats.org/officeDocument/2006/relationships/ctrlProp" Target="../ctrlProps/ctrlProp114.xml"/><Relationship Id="rId3" Type="http://schemas.openxmlformats.org/officeDocument/2006/relationships/hyperlink" Target="http://www.bibf.be/"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belgium.be/nl/economie/onderneming/sociale_zekerheid/sociaal_secretariaat/" TargetMode="External"/><Relationship Id="rId18" Type="http://schemas.openxmlformats.org/officeDocument/2006/relationships/hyperlink" Target="http://www.provant.be/bestuur/financi_n/provinciebelastingen/bedrijven/" TargetMode="External"/><Relationship Id="rId26" Type="http://schemas.openxmlformats.org/officeDocument/2006/relationships/hyperlink" Target="http://www.favv.be/autocontrole-nl/sectorspecifieketools/opvangbabyspeuters/" TargetMode="External"/><Relationship Id="rId39" Type="http://schemas.openxmlformats.org/officeDocument/2006/relationships/hyperlink" Target="https://www.kindengezin.be/kinderopvang/sector-babys-en-peuters/subsidies-en-financieel/berekening-van-je-subsidies/" TargetMode="External"/><Relationship Id="rId21" Type="http://schemas.openxmlformats.org/officeDocument/2006/relationships/hyperlink" Target="http://www.west-vlaanderen.be/provincie/beleid_bestuur/provincialeAdministratie/provincialediensten/Pages/belastingen.aspx" TargetMode="External"/><Relationship Id="rId34" Type="http://schemas.openxmlformats.org/officeDocument/2006/relationships/hyperlink" Target="http://www.pmv.eu/nl/participatiefonds-vlaanderen/starteo" TargetMode="External"/><Relationship Id="rId42" Type="http://schemas.openxmlformats.org/officeDocument/2006/relationships/drawing" Target="../drawings/drawing4.xml"/><Relationship Id="rId47" Type="http://schemas.openxmlformats.org/officeDocument/2006/relationships/ctrlProp" Target="../ctrlProps/ctrlProp124.xml"/><Relationship Id="rId50" Type="http://schemas.openxmlformats.org/officeDocument/2006/relationships/ctrlProp" Target="../ctrlProps/ctrlProp127.xml"/><Relationship Id="rId55" Type="http://schemas.openxmlformats.org/officeDocument/2006/relationships/ctrlProp" Target="../ctrlProps/ctrlProp132.xml"/><Relationship Id="rId7" Type="http://schemas.openxmlformats.org/officeDocument/2006/relationships/hyperlink" Target="http://www.provant.be/bestuur/financi_n/provinciebelastingen/belastingtarieven/algemene_provinciebe/" TargetMode="External"/><Relationship Id="rId12" Type="http://schemas.openxmlformats.org/officeDocument/2006/relationships/hyperlink" Target="http://www.rsvz.be/nl/selfemployed/contributionobligation/calculation.htm" TargetMode="External"/><Relationship Id="rId17" Type="http://schemas.openxmlformats.org/officeDocument/2006/relationships/hyperlink" Target="http://www.kmo-portefeuille.be/" TargetMode="External"/><Relationship Id="rId25" Type="http://schemas.openxmlformats.org/officeDocument/2006/relationships/hyperlink" Target="http://www.belgium.be/nl/economie/onderneming/oprichting/belangrijkste_stappen/vergunningen_en_erkenningen/" TargetMode="External"/><Relationship Id="rId33" Type="http://schemas.openxmlformats.org/officeDocument/2006/relationships/hyperlink" Target="http://winwin.pmv.eu/simulatie.aspx?ts=1427716763383" TargetMode="External"/><Relationship Id="rId38" Type="http://schemas.openxmlformats.org/officeDocument/2006/relationships/hyperlink" Target="https://www.kindengezin.be/kinderopvang/sector-babys-en-peuters/subsidies-en-financieel/berekening-van-je-subsidies/" TargetMode="External"/><Relationship Id="rId46" Type="http://schemas.openxmlformats.org/officeDocument/2006/relationships/ctrlProp" Target="../ctrlProps/ctrlProp123.xml"/><Relationship Id="rId2" Type="http://schemas.openxmlformats.org/officeDocument/2006/relationships/hyperlink" Target="http://www.bibf.be/ipc/tamenu.asp" TargetMode="External"/><Relationship Id="rId16" Type="http://schemas.openxmlformats.org/officeDocument/2006/relationships/hyperlink" Target="http://www.minfin.fgov.be/portail2/nl/themes/transport/vehicles-use.htm" TargetMode="External"/><Relationship Id="rId20" Type="http://schemas.openxmlformats.org/officeDocument/2006/relationships/hyperlink" Target="http://www.kindengezin.be/kinderopvang/sector-babys-en-peuters/subsidies-en-financieel/plussubsidie/" TargetMode="External"/><Relationship Id="rId29" Type="http://schemas.openxmlformats.org/officeDocument/2006/relationships/hyperlink" Target="http://www.winwinlening.be/" TargetMode="External"/><Relationship Id="rId41" Type="http://schemas.openxmlformats.org/officeDocument/2006/relationships/printerSettings" Target="../printerSettings/printerSettings4.bin"/><Relationship Id="rId54" Type="http://schemas.openxmlformats.org/officeDocument/2006/relationships/ctrlProp" Target="../ctrlProps/ctrlProp131.xml"/><Relationship Id="rId1" Type="http://schemas.openxmlformats.org/officeDocument/2006/relationships/hyperlink" Target="http://belastingen.vlaanderen.be/nlapps/default.asp" TargetMode="External"/><Relationship Id="rId6" Type="http://schemas.openxmlformats.org/officeDocument/2006/relationships/hyperlink" Target="http://www.nbb.be/" TargetMode="External"/><Relationship Id="rId11" Type="http://schemas.openxmlformats.org/officeDocument/2006/relationships/hyperlink" Target="http://www.belgium.be/nl/belastingen/inkomstenbelastingen/particulieren_en_zelfstandigen/aangifte/vestiging_van_de_aanslag/" TargetMode="External"/><Relationship Id="rId24" Type="http://schemas.openxmlformats.org/officeDocument/2006/relationships/hyperlink" Target="http://www.bvergoed.be/" TargetMode="External"/><Relationship Id="rId32" Type="http://schemas.openxmlformats.org/officeDocument/2006/relationships/hyperlink" Target="http://www.pmv.eu/nl/participatiefonds-vlaanderen/startlening" TargetMode="External"/><Relationship Id="rId37" Type="http://schemas.openxmlformats.org/officeDocument/2006/relationships/hyperlink" Target="http://www.kindengezin.be/kinderopvang/sector-babys-en-peuters/subsidies-en-financieel/subsidie-inkomenstarief/" TargetMode="External"/><Relationship Id="rId40" Type="http://schemas.openxmlformats.org/officeDocument/2006/relationships/hyperlink" Target="https://www.kindengezin.be/kinderopvang/sector-babys-en-peuters/subsidies-en-financieel/subsidiebedragen/" TargetMode="External"/><Relationship Id="rId45" Type="http://schemas.openxmlformats.org/officeDocument/2006/relationships/ctrlProp" Target="../ctrlProps/ctrlProp122.xml"/><Relationship Id="rId53" Type="http://schemas.openxmlformats.org/officeDocument/2006/relationships/ctrlProp" Target="../ctrlProps/ctrlProp130.xml"/><Relationship Id="rId58" Type="http://schemas.openxmlformats.org/officeDocument/2006/relationships/ctrlProp" Target="../ctrlProps/ctrlProp135.xml"/><Relationship Id="rId5" Type="http://schemas.openxmlformats.org/officeDocument/2006/relationships/hyperlink" Target="http://www.rsvz.be/nl/companies/companycontribution/index.htm" TargetMode="External"/><Relationship Id="rId15" Type="http://schemas.openxmlformats.org/officeDocument/2006/relationships/hyperlink" Target="http://www.assuralia.be/index.php?id=210&amp;L=0&amp;tx_ttnews%5btt_news%5d=1162&amp;cHash=b7e05fba4e5656c3d784a1e237b7aa10" TargetMode="External"/><Relationship Id="rId23" Type="http://schemas.openxmlformats.org/officeDocument/2006/relationships/hyperlink" Target="http://www.sabam.be/" TargetMode="External"/><Relationship Id="rId28" Type="http://schemas.openxmlformats.org/officeDocument/2006/relationships/hyperlink" Target="http://agentschapondernemen.be/pagina/financiering" TargetMode="External"/><Relationship Id="rId36" Type="http://schemas.openxmlformats.org/officeDocument/2006/relationships/hyperlink" Target="http://www.kindengezin.be/kinderopvang/sector-babys-en-peuters/subsidies-en-financieel/basissubsidie/" TargetMode="External"/><Relationship Id="rId49" Type="http://schemas.openxmlformats.org/officeDocument/2006/relationships/ctrlProp" Target="../ctrlProps/ctrlProp126.xml"/><Relationship Id="rId57" Type="http://schemas.openxmlformats.org/officeDocument/2006/relationships/ctrlProp" Target="../ctrlProps/ctrlProp134.xml"/><Relationship Id="rId10" Type="http://schemas.openxmlformats.org/officeDocument/2006/relationships/hyperlink" Target="http://www.nbb.be/pub/03_00_00_00_00/03_05_00_00_00/03_05_01_00_00/03_05_01_05_00.htm?l=nl" TargetMode="External"/><Relationship Id="rId19" Type="http://schemas.openxmlformats.org/officeDocument/2006/relationships/hyperlink" Target="http://www.limburg.be/Limburg/belastingen/Provinciebelastingen-bedrijven.html" TargetMode="External"/><Relationship Id="rId31" Type="http://schemas.openxmlformats.org/officeDocument/2006/relationships/hyperlink" Target="http://www.participatiefonds.be/" TargetMode="External"/><Relationship Id="rId44" Type="http://schemas.openxmlformats.org/officeDocument/2006/relationships/vmlDrawing" Target="../drawings/vmlDrawing8.vml"/><Relationship Id="rId52" Type="http://schemas.openxmlformats.org/officeDocument/2006/relationships/ctrlProp" Target="../ctrlProps/ctrlProp129.xml"/><Relationship Id="rId4" Type="http://schemas.openxmlformats.org/officeDocument/2006/relationships/hyperlink" Target="http://www.kmo-portefeuille.be/" TargetMode="External"/><Relationship Id="rId9" Type="http://schemas.openxmlformats.org/officeDocument/2006/relationships/hyperlink" Target="http://www.oost-vlaanderen.be/public/over_provincie/financiering/belastingen/bedrijven/index.cfm" TargetMode="External"/><Relationship Id="rId14" Type="http://schemas.openxmlformats.org/officeDocument/2006/relationships/hyperlink" Target="http://www.rsvz.be/nl/selfemployed/pension/free_supplementary_pension.htm" TargetMode="External"/><Relationship Id="rId22" Type="http://schemas.openxmlformats.org/officeDocument/2006/relationships/hyperlink" Target="http://www.belgium.be/nl/economie/onderneming/oprichting/belangrijkste_stappen/vergunningen_en_erkenningen/" TargetMode="External"/><Relationship Id="rId27" Type="http://schemas.openxmlformats.org/officeDocument/2006/relationships/hyperlink" Target="http://www.vlao.be/images_sub/pdf/subsidies/Brochure%20financiering.pdf" TargetMode="External"/><Relationship Id="rId30" Type="http://schemas.openxmlformats.org/officeDocument/2006/relationships/hyperlink" Target="http://www.kidsinvest.be/" TargetMode="External"/><Relationship Id="rId35" Type="http://schemas.openxmlformats.org/officeDocument/2006/relationships/hyperlink" Target="http://www.pmv.eu/nl/diensten/kidsinvest" TargetMode="External"/><Relationship Id="rId43" Type="http://schemas.openxmlformats.org/officeDocument/2006/relationships/vmlDrawing" Target="../drawings/vmlDrawing7.vml"/><Relationship Id="rId48" Type="http://schemas.openxmlformats.org/officeDocument/2006/relationships/ctrlProp" Target="../ctrlProps/ctrlProp125.xml"/><Relationship Id="rId56" Type="http://schemas.openxmlformats.org/officeDocument/2006/relationships/ctrlProp" Target="../ctrlProps/ctrlProp133.xml"/><Relationship Id="rId8" Type="http://schemas.openxmlformats.org/officeDocument/2006/relationships/hyperlink" Target="http://www.limburg.be/eCache/INT/27/132.bGJsPTAmbGJsbnI9MCZsYmxncj1pbmZvcHVudA.html" TargetMode="External"/><Relationship Id="rId51" Type="http://schemas.openxmlformats.org/officeDocument/2006/relationships/ctrlProp" Target="../ctrlProps/ctrlProp128.xml"/><Relationship Id="rId3" Type="http://schemas.openxmlformats.org/officeDocument/2006/relationships/hyperlink" Target="http://www.bibf.be/"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fonds.org/" TargetMode="External"/><Relationship Id="rId2" Type="http://schemas.openxmlformats.org/officeDocument/2006/relationships/hyperlink" Target="http://www.kidsinvest.be/" TargetMode="External"/><Relationship Id="rId1" Type="http://schemas.openxmlformats.org/officeDocument/2006/relationships/hyperlink" Target="http://www.winwinlening.be/"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kindengezin.be/kinderopvang/sector-babys-en-peuters/subsidies-en-financieel/subsidiebedrage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663"/>
  <sheetViews>
    <sheetView showGridLines="0" zoomScaleNormal="100" workbookViewId="0">
      <selection activeCell="A52" sqref="A52"/>
    </sheetView>
  </sheetViews>
  <sheetFormatPr defaultColWidth="9.109375" defaultRowHeight="14.4" x14ac:dyDescent="0.3"/>
  <cols>
    <col min="1" max="1" width="3.44140625" style="4" customWidth="1"/>
    <col min="2" max="2" width="87" style="4" customWidth="1"/>
    <col min="3" max="16384" width="9.109375" style="4"/>
  </cols>
  <sheetData>
    <row r="2" spans="1:1" x14ac:dyDescent="0.3">
      <c r="A2" s="3"/>
    </row>
    <row r="50" spans="1:2" s="5" customFormat="1" ht="18" x14ac:dyDescent="0.35">
      <c r="A50" s="881" t="s">
        <v>196</v>
      </c>
      <c r="B50" s="881"/>
    </row>
    <row r="51" spans="1:2" x14ac:dyDescent="0.3">
      <c r="A51" s="6"/>
      <c r="B51" s="6"/>
    </row>
    <row r="52" spans="1:2" x14ac:dyDescent="0.3">
      <c r="A52" s="7"/>
      <c r="B52" s="6"/>
    </row>
    <row r="53" spans="1:2" ht="18" x14ac:dyDescent="0.35">
      <c r="A53" s="881" t="s">
        <v>2</v>
      </c>
      <c r="B53" s="881"/>
    </row>
    <row r="54" spans="1:2" x14ac:dyDescent="0.3">
      <c r="A54" s="8"/>
      <c r="B54" s="8"/>
    </row>
    <row r="55" spans="1:2" x14ac:dyDescent="0.3">
      <c r="A55" s="8"/>
      <c r="B55" s="8"/>
    </row>
    <row r="56" spans="1:2" ht="42.75" customHeight="1" x14ac:dyDescent="0.3">
      <c r="A56" s="882" t="s">
        <v>683</v>
      </c>
      <c r="B56" s="882"/>
    </row>
    <row r="57" spans="1:2" x14ac:dyDescent="0.3">
      <c r="A57" s="9"/>
      <c r="B57" s="9"/>
    </row>
    <row r="58" spans="1:2" ht="79.5" customHeight="1" x14ac:dyDescent="0.3">
      <c r="A58" s="882" t="s">
        <v>763</v>
      </c>
      <c r="B58" s="882"/>
    </row>
    <row r="59" spans="1:2" ht="18.75" customHeight="1" x14ac:dyDescent="0.3">
      <c r="A59" s="882" t="s">
        <v>569</v>
      </c>
      <c r="B59" s="882"/>
    </row>
    <row r="60" spans="1:2" x14ac:dyDescent="0.3">
      <c r="A60" s="9"/>
      <c r="B60" s="9"/>
    </row>
    <row r="61" spans="1:2" ht="63.75" customHeight="1" x14ac:dyDescent="0.3">
      <c r="A61" s="882" t="s">
        <v>684</v>
      </c>
      <c r="B61" s="882"/>
    </row>
    <row r="65" spans="1:5" ht="18" x14ac:dyDescent="0.35">
      <c r="A65" s="881" t="s">
        <v>3</v>
      </c>
      <c r="B65" s="881"/>
    </row>
    <row r="66" spans="1:5" x14ac:dyDescent="0.3">
      <c r="A66" s="8"/>
      <c r="B66" s="8"/>
    </row>
    <row r="67" spans="1:5" x14ac:dyDescent="0.3">
      <c r="A67" s="6"/>
      <c r="B67" s="6"/>
    </row>
    <row r="68" spans="1:5" ht="15" customHeight="1" x14ac:dyDescent="0.3">
      <c r="A68" s="886" t="s">
        <v>685</v>
      </c>
      <c r="B68" s="886"/>
    </row>
    <row r="69" spans="1:5" ht="30" customHeight="1" x14ac:dyDescent="0.3">
      <c r="A69" s="883" t="s">
        <v>679</v>
      </c>
      <c r="B69" s="883"/>
    </row>
    <row r="70" spans="1:5" ht="31.5" customHeight="1" x14ac:dyDescent="0.3">
      <c r="A70" s="883" t="s">
        <v>680</v>
      </c>
      <c r="B70" s="883"/>
    </row>
    <row r="71" spans="1:5" x14ac:dyDescent="0.3">
      <c r="A71" s="882" t="s">
        <v>438</v>
      </c>
      <c r="B71" s="882"/>
      <c r="C71" s="12"/>
    </row>
    <row r="72" spans="1:5" ht="15" customHeight="1" x14ac:dyDescent="0.3">
      <c r="A72" s="14"/>
      <c r="B72" s="14"/>
      <c r="C72" s="12"/>
    </row>
    <row r="73" spans="1:5" ht="16.5" customHeight="1" x14ac:dyDescent="0.3">
      <c r="A73" s="887" t="s">
        <v>681</v>
      </c>
      <c r="B73" s="887"/>
      <c r="C73" s="12"/>
    </row>
    <row r="74" spans="1:5" ht="30.75" customHeight="1" x14ac:dyDescent="0.3">
      <c r="A74" s="887" t="s">
        <v>682</v>
      </c>
      <c r="B74" s="887"/>
    </row>
    <row r="75" spans="1:5" ht="19.5" customHeight="1" x14ac:dyDescent="0.3">
      <c r="A75" s="109"/>
      <c r="B75" s="110"/>
    </row>
    <row r="76" spans="1:5" ht="15" customHeight="1" x14ac:dyDescent="0.3">
      <c r="A76" s="888" t="s">
        <v>764</v>
      </c>
      <c r="B76" s="888"/>
    </row>
    <row r="77" spans="1:5" ht="32.25" customHeight="1" x14ac:dyDescent="0.3">
      <c r="A77" s="884" t="s">
        <v>765</v>
      </c>
      <c r="B77" s="884"/>
      <c r="E77" s="15"/>
    </row>
    <row r="78" spans="1:5" x14ac:dyDescent="0.3">
      <c r="A78" s="108"/>
      <c r="B78" s="108"/>
    </row>
    <row r="79" spans="1:5" s="111" customFormat="1" ht="42" customHeight="1" x14ac:dyDescent="0.25">
      <c r="A79" s="885" t="s">
        <v>570</v>
      </c>
      <c r="B79" s="885"/>
    </row>
    <row r="80" spans="1:5" s="6" customFormat="1" ht="18" x14ac:dyDescent="0.35">
      <c r="A80" s="881" t="s">
        <v>197</v>
      </c>
      <c r="B80" s="881"/>
    </row>
    <row r="81" spans="1:3" s="6" customFormat="1" ht="12" customHeight="1" x14ac:dyDescent="0.3">
      <c r="A81" s="16"/>
      <c r="C81" s="17" t="s">
        <v>186</v>
      </c>
    </row>
    <row r="82" spans="1:3" s="6" customFormat="1" ht="6.75" customHeight="1" x14ac:dyDescent="0.3"/>
    <row r="83" spans="1:3" s="6" customFormat="1" x14ac:dyDescent="0.3"/>
    <row r="84" spans="1:3" s="6" customFormat="1" x14ac:dyDescent="0.3"/>
    <row r="85" spans="1:3" s="6" customFormat="1" x14ac:dyDescent="0.3"/>
    <row r="86" spans="1:3" s="6" customFormat="1" x14ac:dyDescent="0.3"/>
    <row r="87" spans="1:3" s="6" customFormat="1" x14ac:dyDescent="0.3"/>
    <row r="88" spans="1:3" s="6" customFormat="1" x14ac:dyDescent="0.3"/>
    <row r="89" spans="1:3" s="6" customFormat="1" x14ac:dyDescent="0.3"/>
    <row r="90" spans="1:3" s="6" customFormat="1" x14ac:dyDescent="0.3"/>
    <row r="91" spans="1:3" s="6" customFormat="1" x14ac:dyDescent="0.3"/>
    <row r="92" spans="1:3" s="6" customFormat="1" x14ac:dyDescent="0.3"/>
    <row r="93" spans="1:3" s="6" customFormat="1" x14ac:dyDescent="0.3"/>
    <row r="94" spans="1:3" s="6" customFormat="1" x14ac:dyDescent="0.3"/>
    <row r="95" spans="1:3" s="6" customFormat="1" x14ac:dyDescent="0.3"/>
    <row r="96" spans="1:3"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pans="1:2" s="6" customFormat="1" x14ac:dyDescent="0.3"/>
    <row r="130" spans="1:2" s="6" customFormat="1" x14ac:dyDescent="0.3"/>
    <row r="131" spans="1:2" s="6" customFormat="1" x14ac:dyDescent="0.3"/>
    <row r="132" spans="1:2" s="6" customFormat="1" x14ac:dyDescent="0.3"/>
    <row r="133" spans="1:2" s="6" customFormat="1" ht="39" customHeight="1" x14ac:dyDescent="0.3"/>
    <row r="135" spans="1:2" ht="18" customHeight="1" x14ac:dyDescent="0.35">
      <c r="A135" s="856" t="s">
        <v>198</v>
      </c>
      <c r="B135" s="856"/>
    </row>
    <row r="136" spans="1:2" ht="18" customHeight="1" x14ac:dyDescent="0.3">
      <c r="A136" s="18"/>
      <c r="B136" s="18"/>
    </row>
    <row r="137" spans="1:2" x14ac:dyDescent="0.3">
      <c r="A137" s="836" t="s">
        <v>196</v>
      </c>
      <c r="B137" s="836"/>
    </row>
    <row r="138" spans="1:2" x14ac:dyDescent="0.3">
      <c r="A138" s="857"/>
      <c r="B138" s="857"/>
    </row>
    <row r="139" spans="1:2" x14ac:dyDescent="0.3">
      <c r="A139" s="836" t="s">
        <v>197</v>
      </c>
      <c r="B139" s="836"/>
    </row>
    <row r="140" spans="1:2" x14ac:dyDescent="0.3">
      <c r="A140" s="19"/>
      <c r="B140" s="13"/>
    </row>
    <row r="141" spans="1:2" x14ac:dyDescent="0.3">
      <c r="A141" s="838" t="s">
        <v>0</v>
      </c>
      <c r="B141" s="838"/>
    </row>
    <row r="142" spans="1:2" x14ac:dyDescent="0.3">
      <c r="A142" s="835" t="s">
        <v>199</v>
      </c>
      <c r="B142" s="835"/>
    </row>
    <row r="143" spans="1:2" x14ac:dyDescent="0.3">
      <c r="A143" s="835" t="s">
        <v>439</v>
      </c>
      <c r="B143" s="835"/>
    </row>
    <row r="144" spans="1:2" x14ac:dyDescent="0.3">
      <c r="A144" s="835" t="s">
        <v>200</v>
      </c>
      <c r="B144" s="835"/>
    </row>
    <row r="145" spans="1:2" x14ac:dyDescent="0.3">
      <c r="A145" s="19"/>
      <c r="B145" s="13"/>
    </row>
    <row r="146" spans="1:2" x14ac:dyDescent="0.3">
      <c r="A146" s="838" t="s">
        <v>1</v>
      </c>
      <c r="B146" s="838"/>
    </row>
    <row r="147" spans="1:2" x14ac:dyDescent="0.3">
      <c r="A147" s="835" t="s">
        <v>210</v>
      </c>
      <c r="B147" s="835"/>
    </row>
    <row r="148" spans="1:2" x14ac:dyDescent="0.3">
      <c r="A148" s="835" t="s">
        <v>222</v>
      </c>
      <c r="B148" s="835"/>
    </row>
    <row r="149" spans="1:2" x14ac:dyDescent="0.3">
      <c r="A149" s="835" t="s">
        <v>221</v>
      </c>
      <c r="B149" s="835"/>
    </row>
    <row r="150" spans="1:2" x14ac:dyDescent="0.3">
      <c r="A150" s="835" t="s">
        <v>220</v>
      </c>
      <c r="B150" s="835"/>
    </row>
    <row r="151" spans="1:2" x14ac:dyDescent="0.3">
      <c r="A151" s="835" t="s">
        <v>357</v>
      </c>
      <c r="B151" s="835"/>
    </row>
    <row r="152" spans="1:2" x14ac:dyDescent="0.3">
      <c r="A152" s="19"/>
      <c r="B152" s="13"/>
    </row>
    <row r="153" spans="1:2" x14ac:dyDescent="0.3">
      <c r="A153" s="838" t="s">
        <v>95</v>
      </c>
      <c r="B153" s="838"/>
    </row>
    <row r="154" spans="1:2" x14ac:dyDescent="0.3">
      <c r="A154" s="835" t="s">
        <v>241</v>
      </c>
      <c r="B154" s="835"/>
    </row>
    <row r="155" spans="1:2" x14ac:dyDescent="0.3">
      <c r="A155" s="835" t="s">
        <v>243</v>
      </c>
      <c r="B155" s="835"/>
    </row>
    <row r="156" spans="1:2" x14ac:dyDescent="0.3">
      <c r="A156" s="835" t="s">
        <v>201</v>
      </c>
      <c r="B156" s="835"/>
    </row>
    <row r="157" spans="1:2" x14ac:dyDescent="0.3">
      <c r="A157" s="835" t="s">
        <v>202</v>
      </c>
      <c r="B157" s="835"/>
    </row>
    <row r="158" spans="1:2" x14ac:dyDescent="0.3">
      <c r="A158" s="19"/>
      <c r="B158" s="13"/>
    </row>
    <row r="159" spans="1:2" x14ac:dyDescent="0.3">
      <c r="A159" s="838" t="s">
        <v>94</v>
      </c>
      <c r="B159" s="838"/>
    </row>
    <row r="160" spans="1:2" x14ac:dyDescent="0.3">
      <c r="A160" s="835" t="s">
        <v>203</v>
      </c>
      <c r="B160" s="835"/>
    </row>
    <row r="161" spans="1:2" x14ac:dyDescent="0.3">
      <c r="A161" s="835" t="s">
        <v>204</v>
      </c>
      <c r="B161" s="835"/>
    </row>
    <row r="162" spans="1:2" x14ac:dyDescent="0.3">
      <c r="A162" s="835" t="s">
        <v>205</v>
      </c>
      <c r="B162" s="835"/>
    </row>
    <row r="163" spans="1:2" x14ac:dyDescent="0.3">
      <c r="A163" s="20"/>
      <c r="B163" s="20"/>
    </row>
    <row r="164" spans="1:2" x14ac:dyDescent="0.3">
      <c r="A164" s="841" t="s">
        <v>799</v>
      </c>
      <c r="B164" s="841"/>
    </row>
    <row r="165" spans="1:2" x14ac:dyDescent="0.3">
      <c r="A165" s="842" t="s">
        <v>110</v>
      </c>
      <c r="B165" s="842"/>
    </row>
    <row r="166" spans="1:2" x14ac:dyDescent="0.3">
      <c r="A166" s="835" t="s">
        <v>185</v>
      </c>
      <c r="B166" s="835"/>
    </row>
    <row r="167" spans="1:2" x14ac:dyDescent="0.3">
      <c r="A167" s="835" t="s">
        <v>112</v>
      </c>
      <c r="B167" s="835"/>
    </row>
    <row r="168" spans="1:2" x14ac:dyDescent="0.3">
      <c r="A168" s="835" t="s">
        <v>119</v>
      </c>
      <c r="B168" s="835"/>
    </row>
    <row r="169" spans="1:2" x14ac:dyDescent="0.3">
      <c r="A169" s="835" t="s">
        <v>571</v>
      </c>
      <c r="B169" s="835"/>
    </row>
    <row r="170" spans="1:2" ht="13.5" customHeight="1" x14ac:dyDescent="0.3">
      <c r="A170" s="835" t="s">
        <v>267</v>
      </c>
      <c r="B170" s="835"/>
    </row>
    <row r="171" spans="1:2" s="794" customFormat="1" ht="13.5" customHeight="1" x14ac:dyDescent="0.3">
      <c r="A171" s="791"/>
      <c r="B171" s="791"/>
    </row>
    <row r="172" spans="1:2" s="794" customFormat="1" x14ac:dyDescent="0.3">
      <c r="A172" s="836" t="s">
        <v>801</v>
      </c>
      <c r="B172" s="836"/>
    </row>
    <row r="173" spans="1:2" s="794" customFormat="1" x14ac:dyDescent="0.3">
      <c r="A173" s="835" t="s">
        <v>428</v>
      </c>
      <c r="B173" s="835"/>
    </row>
    <row r="174" spans="1:2" s="794" customFormat="1" x14ac:dyDescent="0.3">
      <c r="A174" s="835" t="s">
        <v>429</v>
      </c>
      <c r="B174" s="835"/>
    </row>
    <row r="175" spans="1:2" s="794" customFormat="1" x14ac:dyDescent="0.3">
      <c r="A175" s="835" t="s">
        <v>430</v>
      </c>
      <c r="B175" s="835"/>
    </row>
    <row r="176" spans="1:2" s="794" customFormat="1" x14ac:dyDescent="0.3">
      <c r="A176" s="835" t="s">
        <v>431</v>
      </c>
      <c r="B176" s="835"/>
    </row>
    <row r="177" spans="1:2" s="794" customFormat="1" x14ac:dyDescent="0.3">
      <c r="A177" s="835" t="s">
        <v>572</v>
      </c>
      <c r="B177" s="835"/>
    </row>
    <row r="178" spans="1:2" s="794" customFormat="1" ht="13.5" customHeight="1" x14ac:dyDescent="0.3">
      <c r="A178" s="835" t="s">
        <v>432</v>
      </c>
      <c r="B178" s="835"/>
    </row>
    <row r="179" spans="1:2" s="794" customFormat="1" ht="13.5" customHeight="1" x14ac:dyDescent="0.3">
      <c r="A179" s="791"/>
      <c r="B179" s="791"/>
    </row>
    <row r="180" spans="1:2" s="794" customFormat="1" x14ac:dyDescent="0.3">
      <c r="A180" s="836" t="s">
        <v>800</v>
      </c>
      <c r="B180" s="836"/>
    </row>
    <row r="181" spans="1:2" s="794" customFormat="1" x14ac:dyDescent="0.3">
      <c r="A181" s="835" t="s">
        <v>802</v>
      </c>
      <c r="B181" s="835"/>
    </row>
    <row r="182" spans="1:2" s="794" customFormat="1" x14ac:dyDescent="0.3">
      <c r="A182" s="835" t="s">
        <v>803</v>
      </c>
      <c r="B182" s="835"/>
    </row>
    <row r="183" spans="1:2" s="794" customFormat="1" x14ac:dyDescent="0.3">
      <c r="A183" s="835" t="s">
        <v>804</v>
      </c>
      <c r="B183" s="835"/>
    </row>
    <row r="184" spans="1:2" s="794" customFormat="1" x14ac:dyDescent="0.3">
      <c r="A184" s="835" t="s">
        <v>805</v>
      </c>
      <c r="B184" s="835"/>
    </row>
    <row r="185" spans="1:2" s="794" customFormat="1" x14ac:dyDescent="0.3">
      <c r="A185" s="835" t="s">
        <v>806</v>
      </c>
      <c r="B185" s="835"/>
    </row>
    <row r="186" spans="1:2" s="794" customFormat="1" ht="13.5" customHeight="1" x14ac:dyDescent="0.3">
      <c r="A186" s="835" t="s">
        <v>807</v>
      </c>
      <c r="B186" s="835"/>
    </row>
    <row r="187" spans="1:2" ht="12.75" customHeight="1" x14ac:dyDescent="0.3">
      <c r="A187" s="791"/>
      <c r="B187" s="791"/>
    </row>
    <row r="188" spans="1:2" x14ac:dyDescent="0.3">
      <c r="A188" s="836" t="s">
        <v>797</v>
      </c>
      <c r="B188" s="836"/>
    </row>
    <row r="189" spans="1:2" ht="10.5" customHeight="1" x14ac:dyDescent="0.3">
      <c r="A189" s="21"/>
      <c r="B189" s="6"/>
    </row>
    <row r="190" spans="1:2" x14ac:dyDescent="0.3">
      <c r="A190" s="836" t="s">
        <v>798</v>
      </c>
      <c r="B190" s="836"/>
    </row>
    <row r="191" spans="1:2" x14ac:dyDescent="0.3">
      <c r="A191" s="22"/>
      <c r="B191" s="22"/>
    </row>
    <row r="193" spans="1:3" ht="15.75" customHeight="1" x14ac:dyDescent="0.35">
      <c r="A193" s="837" t="s">
        <v>0</v>
      </c>
      <c r="B193" s="837"/>
    </row>
    <row r="194" spans="1:3" x14ac:dyDescent="0.3">
      <c r="C194" s="23" t="s">
        <v>186</v>
      </c>
    </row>
    <row r="195" spans="1:3" ht="15.6" x14ac:dyDescent="0.3">
      <c r="A195" s="843" t="s">
        <v>199</v>
      </c>
      <c r="B195" s="843"/>
    </row>
    <row r="197" spans="1:3" x14ac:dyDescent="0.3">
      <c r="A197" s="846" t="s">
        <v>355</v>
      </c>
      <c r="B197" s="846"/>
    </row>
    <row r="198" spans="1:3" x14ac:dyDescent="0.3">
      <c r="A198" s="24"/>
      <c r="B198" s="25"/>
    </row>
    <row r="199" spans="1:3" ht="20.25" customHeight="1" x14ac:dyDescent="0.3">
      <c r="A199" s="840" t="s">
        <v>4</v>
      </c>
      <c r="B199" s="840"/>
    </row>
    <row r="200" spans="1:3" x14ac:dyDescent="0.3">
      <c r="A200" s="24"/>
      <c r="B200" s="25"/>
    </row>
    <row r="201" spans="1:3" ht="20.25" customHeight="1" x14ac:dyDescent="0.3">
      <c r="A201" s="852" t="s">
        <v>5</v>
      </c>
      <c r="B201" s="852"/>
    </row>
    <row r="202" spans="1:3" x14ac:dyDescent="0.3">
      <c r="A202" s="24"/>
      <c r="B202" s="25"/>
    </row>
    <row r="203" spans="1:3" ht="20.25" customHeight="1" x14ac:dyDescent="0.3">
      <c r="A203" s="840" t="s">
        <v>11</v>
      </c>
      <c r="B203" s="840"/>
    </row>
    <row r="204" spans="1:3" x14ac:dyDescent="0.3">
      <c r="A204" s="24"/>
      <c r="B204" s="25"/>
    </row>
    <row r="205" spans="1:3" ht="20.25" customHeight="1" x14ac:dyDescent="0.3">
      <c r="A205" s="840" t="s">
        <v>6</v>
      </c>
      <c r="B205" s="840"/>
    </row>
    <row r="206" spans="1:3" x14ac:dyDescent="0.3">
      <c r="A206" s="24"/>
      <c r="B206" s="25"/>
    </row>
    <row r="207" spans="1:3" ht="20.25" customHeight="1" x14ac:dyDescent="0.3">
      <c r="A207" s="840" t="s">
        <v>7</v>
      </c>
      <c r="B207" s="840"/>
    </row>
    <row r="208" spans="1:3" x14ac:dyDescent="0.3">
      <c r="A208" s="24"/>
      <c r="B208" s="25"/>
    </row>
    <row r="209" spans="1:2" ht="20.25" customHeight="1" x14ac:dyDescent="0.3">
      <c r="A209" s="840" t="s">
        <v>206</v>
      </c>
      <c r="B209" s="840"/>
    </row>
    <row r="210" spans="1:2" x14ac:dyDescent="0.3">
      <c r="A210" s="24"/>
      <c r="B210" s="25"/>
    </row>
    <row r="211" spans="1:2" ht="20.25" customHeight="1" x14ac:dyDescent="0.3">
      <c r="A211" s="840" t="s">
        <v>8</v>
      </c>
      <c r="B211" s="840"/>
    </row>
    <row r="212" spans="1:2" x14ac:dyDescent="0.3">
      <c r="A212" s="24"/>
      <c r="B212" s="25"/>
    </row>
    <row r="213" spans="1:2" ht="20.25" customHeight="1" x14ac:dyDescent="0.3">
      <c r="A213" s="840" t="s">
        <v>9</v>
      </c>
      <c r="B213" s="840"/>
    </row>
    <row r="214" spans="1:2" x14ac:dyDescent="0.3">
      <c r="A214" s="24"/>
      <c r="B214" s="25"/>
    </row>
    <row r="215" spans="1:2" ht="20.25" customHeight="1" x14ac:dyDescent="0.3">
      <c r="A215" s="853" t="s">
        <v>10</v>
      </c>
      <c r="B215" s="853"/>
    </row>
    <row r="216" spans="1:2" x14ac:dyDescent="0.3">
      <c r="A216" s="24"/>
      <c r="B216" s="25"/>
    </row>
    <row r="219" spans="1:2" ht="15.6" x14ac:dyDescent="0.3">
      <c r="A219" s="847" t="s">
        <v>439</v>
      </c>
      <c r="B219" s="847"/>
    </row>
    <row r="220" spans="1:2" ht="14.25" customHeight="1" x14ac:dyDescent="0.3"/>
    <row r="221" spans="1:2" x14ac:dyDescent="0.3">
      <c r="A221" s="840" t="s">
        <v>514</v>
      </c>
      <c r="B221" s="840"/>
    </row>
    <row r="222" spans="1:2" x14ac:dyDescent="0.3">
      <c r="A222" s="24"/>
      <c r="B222" s="26"/>
    </row>
    <row r="223" spans="1:2" ht="20.25" customHeight="1" x14ac:dyDescent="0.3">
      <c r="A223" s="840" t="s">
        <v>4</v>
      </c>
      <c r="B223" s="840"/>
    </row>
    <row r="224" spans="1:2" x14ac:dyDescent="0.3">
      <c r="A224" s="24"/>
      <c r="B224" s="26"/>
    </row>
    <row r="225" spans="1:3" ht="20.25" customHeight="1" x14ac:dyDescent="0.3">
      <c r="A225" s="840" t="s">
        <v>5</v>
      </c>
      <c r="B225" s="840"/>
    </row>
    <row r="226" spans="1:3" x14ac:dyDescent="0.3">
      <c r="A226" s="24"/>
      <c r="B226" s="26"/>
    </row>
    <row r="227" spans="1:3" ht="20.25" customHeight="1" x14ac:dyDescent="0.3">
      <c r="A227" s="840" t="s">
        <v>11</v>
      </c>
      <c r="B227" s="840"/>
    </row>
    <row r="228" spans="1:3" x14ac:dyDescent="0.3">
      <c r="A228" s="24"/>
      <c r="B228" s="26"/>
    </row>
    <row r="229" spans="1:3" ht="20.25" customHeight="1" x14ac:dyDescent="0.3">
      <c r="A229" s="840" t="s">
        <v>12</v>
      </c>
      <c r="B229" s="840"/>
    </row>
    <row r="230" spans="1:3" x14ac:dyDescent="0.3">
      <c r="A230" s="24"/>
      <c r="B230" s="26"/>
    </row>
    <row r="231" spans="1:3" ht="20.25" customHeight="1" x14ac:dyDescent="0.3">
      <c r="A231" s="840" t="s">
        <v>7</v>
      </c>
      <c r="B231" s="840"/>
    </row>
    <row r="232" spans="1:3" x14ac:dyDescent="0.3">
      <c r="A232" s="24"/>
      <c r="B232" s="26"/>
      <c r="C232" s="6"/>
    </row>
    <row r="233" spans="1:3" x14ac:dyDescent="0.3">
      <c r="C233" s="23" t="s">
        <v>186</v>
      </c>
    </row>
    <row r="234" spans="1:3" ht="15.6" x14ac:dyDescent="0.3">
      <c r="A234" s="854" t="s">
        <v>200</v>
      </c>
      <c r="B234" s="854"/>
    </row>
    <row r="235" spans="1:3" x14ac:dyDescent="0.3">
      <c r="A235" s="27"/>
      <c r="B235" s="28"/>
    </row>
    <row r="236" spans="1:3" x14ac:dyDescent="0.3">
      <c r="A236" s="846" t="s">
        <v>13</v>
      </c>
      <c r="B236" s="846"/>
    </row>
    <row r="237" spans="1:3" x14ac:dyDescent="0.3">
      <c r="A237" s="846" t="s">
        <v>766</v>
      </c>
      <c r="B237" s="848"/>
    </row>
    <row r="238" spans="1:3" x14ac:dyDescent="0.3">
      <c r="A238" s="24"/>
      <c r="B238" s="25"/>
    </row>
    <row r="239" spans="1:3" ht="50.25" customHeight="1" x14ac:dyDescent="0.3">
      <c r="A239" s="849" t="s">
        <v>767</v>
      </c>
      <c r="B239" s="850"/>
    </row>
    <row r="240" spans="1:3" x14ac:dyDescent="0.3">
      <c r="A240" s="24"/>
      <c r="B240" s="25"/>
    </row>
    <row r="241" spans="1:2" ht="29.4" customHeight="1" x14ac:dyDescent="0.3">
      <c r="A241" s="851" t="s">
        <v>582</v>
      </c>
      <c r="B241" s="851"/>
    </row>
    <row r="242" spans="1:2" x14ac:dyDescent="0.3">
      <c r="A242" s="24"/>
      <c r="B242" s="25"/>
    </row>
    <row r="243" spans="1:2" ht="31.2" customHeight="1" x14ac:dyDescent="0.3">
      <c r="A243" s="855" t="s">
        <v>358</v>
      </c>
      <c r="B243" s="855"/>
    </row>
    <row r="244" spans="1:2" x14ac:dyDescent="0.3">
      <c r="A244" s="24"/>
      <c r="B244" s="25"/>
    </row>
    <row r="245" spans="1:2" ht="14.4" customHeight="1" x14ac:dyDescent="0.3">
      <c r="A245" s="849" t="s">
        <v>262</v>
      </c>
      <c r="B245" s="849"/>
    </row>
    <row r="246" spans="1:2" x14ac:dyDescent="0.3">
      <c r="A246" s="24"/>
      <c r="B246" s="25"/>
    </row>
    <row r="247" spans="1:2" x14ac:dyDescent="0.3">
      <c r="A247" s="24" t="s">
        <v>583</v>
      </c>
      <c r="B247" s="29"/>
    </row>
    <row r="248" spans="1:2" x14ac:dyDescent="0.3">
      <c r="A248" s="24"/>
      <c r="B248" s="25"/>
    </row>
    <row r="249" spans="1:2" x14ac:dyDescent="0.3">
      <c r="A249" s="27"/>
      <c r="B249" s="28"/>
    </row>
    <row r="250" spans="1:2" ht="15" thickBot="1" x14ac:dyDescent="0.35">
      <c r="A250" s="27"/>
      <c r="B250" s="28"/>
    </row>
    <row r="251" spans="1:2" x14ac:dyDescent="0.3">
      <c r="A251" s="844" t="s">
        <v>207</v>
      </c>
      <c r="B251" s="845"/>
    </row>
    <row r="252" spans="1:2" x14ac:dyDescent="0.3">
      <c r="A252" s="30" t="s">
        <v>656</v>
      </c>
      <c r="B252" s="31" t="s">
        <v>208</v>
      </c>
    </row>
    <row r="253" spans="1:2" x14ac:dyDescent="0.3">
      <c r="A253" s="32"/>
      <c r="B253" s="33" t="s">
        <v>259</v>
      </c>
    </row>
    <row r="254" spans="1:2" ht="15" thickBot="1" x14ac:dyDescent="0.35">
      <c r="A254" s="34"/>
      <c r="B254" s="35" t="s">
        <v>657</v>
      </c>
    </row>
    <row r="255" spans="1:2" x14ac:dyDescent="0.3">
      <c r="A255" s="27"/>
      <c r="B255" s="28"/>
    </row>
    <row r="256" spans="1:2" ht="18" x14ac:dyDescent="0.35">
      <c r="A256" s="837" t="s">
        <v>1</v>
      </c>
      <c r="B256" s="837"/>
    </row>
    <row r="257" spans="1:3" x14ac:dyDescent="0.3">
      <c r="A257" s="27"/>
      <c r="B257" s="28"/>
      <c r="C257" s="23" t="s">
        <v>186</v>
      </c>
    </row>
    <row r="258" spans="1:3" x14ac:dyDescent="0.3">
      <c r="A258" s="27"/>
      <c r="B258" s="28"/>
    </row>
    <row r="259" spans="1:3" ht="15.6" x14ac:dyDescent="0.3">
      <c r="A259" s="854" t="s">
        <v>210</v>
      </c>
      <c r="B259" s="854"/>
    </row>
    <row r="260" spans="1:3" x14ac:dyDescent="0.3">
      <c r="A260" s="27"/>
      <c r="B260" s="28"/>
    </row>
    <row r="261" spans="1:3" ht="59.25" customHeight="1" x14ac:dyDescent="0.3">
      <c r="A261" s="849" t="s">
        <v>585</v>
      </c>
      <c r="B261" s="849"/>
    </row>
    <row r="262" spans="1:3" x14ac:dyDescent="0.3">
      <c r="A262" s="27"/>
      <c r="B262" s="29"/>
    </row>
    <row r="263" spans="1:3" x14ac:dyDescent="0.3">
      <c r="A263" s="846" t="s">
        <v>384</v>
      </c>
      <c r="B263" s="846"/>
    </row>
    <row r="264" spans="1:3" x14ac:dyDescent="0.3">
      <c r="A264" s="36"/>
      <c r="B264" s="25"/>
    </row>
    <row r="265" spans="1:3" ht="20.25" customHeight="1" x14ac:dyDescent="0.3">
      <c r="A265" s="846" t="s">
        <v>14</v>
      </c>
      <c r="B265" s="846"/>
    </row>
    <row r="266" spans="1:3" x14ac:dyDescent="0.3">
      <c r="A266" s="36"/>
      <c r="B266" s="25"/>
    </row>
    <row r="267" spans="1:3" ht="20.25" customHeight="1" x14ac:dyDescent="0.3">
      <c r="A267" s="846" t="s">
        <v>15</v>
      </c>
      <c r="B267" s="846"/>
    </row>
    <row r="268" spans="1:3" x14ac:dyDescent="0.3">
      <c r="A268" s="36"/>
      <c r="B268" s="25"/>
    </row>
    <row r="269" spans="1:3" ht="20.25" customHeight="1" x14ac:dyDescent="0.3">
      <c r="A269" s="846" t="s">
        <v>16</v>
      </c>
      <c r="B269" s="846"/>
    </row>
    <row r="270" spans="1:3" x14ac:dyDescent="0.3">
      <c r="A270" s="36"/>
      <c r="B270" s="25"/>
    </row>
    <row r="271" spans="1:3" ht="20.25" customHeight="1" x14ac:dyDescent="0.3">
      <c r="A271" s="846" t="s">
        <v>17</v>
      </c>
      <c r="B271" s="846"/>
    </row>
    <row r="272" spans="1:3" x14ac:dyDescent="0.3">
      <c r="A272" s="36"/>
      <c r="B272" s="25"/>
    </row>
    <row r="273" spans="1:3" ht="17.25" customHeight="1" x14ac:dyDescent="0.3">
      <c r="A273" s="846" t="s">
        <v>586</v>
      </c>
      <c r="B273" s="846"/>
    </row>
    <row r="274" spans="1:3" x14ac:dyDescent="0.3">
      <c r="A274" s="36"/>
      <c r="B274" s="25"/>
    </row>
    <row r="275" spans="1:3" ht="31.5" customHeight="1" x14ac:dyDescent="0.3">
      <c r="A275" s="849" t="s">
        <v>686</v>
      </c>
      <c r="B275" s="849"/>
    </row>
    <row r="276" spans="1:3" x14ac:dyDescent="0.3">
      <c r="A276" s="36"/>
      <c r="B276" s="25"/>
    </row>
    <row r="277" spans="1:3" ht="14.4" customHeight="1" x14ac:dyDescent="0.3">
      <c r="A277" s="839" t="s">
        <v>584</v>
      </c>
      <c r="B277" s="839"/>
    </row>
    <row r="278" spans="1:3" x14ac:dyDescent="0.3">
      <c r="A278" s="36"/>
      <c r="B278" s="25"/>
    </row>
    <row r="279" spans="1:3" ht="14.4" customHeight="1" x14ac:dyDescent="0.3">
      <c r="A279" s="839" t="s">
        <v>211</v>
      </c>
      <c r="B279" s="839"/>
    </row>
    <row r="280" spans="1:3" x14ac:dyDescent="0.3">
      <c r="A280" s="36"/>
      <c r="B280" s="25"/>
    </row>
    <row r="281" spans="1:3" ht="15" customHeight="1" x14ac:dyDescent="0.3">
      <c r="A281" s="839" t="s">
        <v>212</v>
      </c>
      <c r="B281" s="839"/>
    </row>
    <row r="282" spans="1:3" x14ac:dyDescent="0.3">
      <c r="A282" s="36"/>
      <c r="B282" s="25"/>
    </row>
    <row r="283" spans="1:3" ht="35.25" customHeight="1" x14ac:dyDescent="0.3">
      <c r="A283" s="839" t="s">
        <v>587</v>
      </c>
      <c r="B283" s="839"/>
    </row>
    <row r="284" spans="1:3" x14ac:dyDescent="0.3">
      <c r="A284" s="24"/>
      <c r="B284" s="25"/>
    </row>
    <row r="285" spans="1:3" x14ac:dyDescent="0.3">
      <c r="A285" s="37"/>
      <c r="B285" s="38"/>
      <c r="C285" s="23" t="s">
        <v>186</v>
      </c>
    </row>
    <row r="286" spans="1:3" x14ac:dyDescent="0.3">
      <c r="A286" s="37"/>
      <c r="B286" s="38"/>
      <c r="C286" s="39"/>
    </row>
    <row r="287" spans="1:3" ht="15.6" x14ac:dyDescent="0.3">
      <c r="A287" s="854" t="s">
        <v>222</v>
      </c>
      <c r="B287" s="854"/>
    </row>
    <row r="288" spans="1:3" x14ac:dyDescent="0.3">
      <c r="A288" s="27"/>
      <c r="B288" s="28"/>
    </row>
    <row r="289" spans="1:3" ht="32.25" customHeight="1" x14ac:dyDescent="0.3">
      <c r="A289" s="889" t="s">
        <v>588</v>
      </c>
      <c r="B289" s="889"/>
    </row>
    <row r="290" spans="1:3" x14ac:dyDescent="0.3">
      <c r="A290" s="40"/>
      <c r="B290" s="40"/>
    </row>
    <row r="291" spans="1:3" ht="20.25" customHeight="1" x14ac:dyDescent="0.3">
      <c r="A291" s="41"/>
      <c r="B291" s="42" t="s">
        <v>213</v>
      </c>
    </row>
    <row r="292" spans="1:3" x14ac:dyDescent="0.3">
      <c r="A292" s="43">
        <v>1</v>
      </c>
      <c r="B292" s="44"/>
    </row>
    <row r="293" spans="1:3" x14ac:dyDescent="0.3">
      <c r="A293" s="45">
        <v>2</v>
      </c>
      <c r="B293" s="46"/>
    </row>
    <row r="294" spans="1:3" x14ac:dyDescent="0.3">
      <c r="A294" s="45">
        <v>3</v>
      </c>
      <c r="B294" s="46"/>
    </row>
    <row r="295" spans="1:3" x14ac:dyDescent="0.3">
      <c r="A295" s="47">
        <v>4</v>
      </c>
      <c r="B295" s="48"/>
    </row>
    <row r="296" spans="1:3" x14ac:dyDescent="0.3">
      <c r="A296" s="49"/>
      <c r="B296" s="50"/>
    </row>
    <row r="297" spans="1:3" x14ac:dyDescent="0.3">
      <c r="A297" s="839" t="s">
        <v>18</v>
      </c>
      <c r="B297" s="862"/>
    </row>
    <row r="298" spans="1:3" x14ac:dyDescent="0.3">
      <c r="A298" s="24"/>
      <c r="B298" s="25"/>
    </row>
    <row r="299" spans="1:3" x14ac:dyDescent="0.3">
      <c r="A299" s="839" t="s">
        <v>589</v>
      </c>
      <c r="B299" s="862"/>
    </row>
    <row r="300" spans="1:3" x14ac:dyDescent="0.3">
      <c r="A300" s="24"/>
      <c r="B300" s="25"/>
    </row>
    <row r="301" spans="1:3" x14ac:dyDescent="0.3">
      <c r="A301" s="27"/>
      <c r="B301" s="28"/>
      <c r="C301" s="23" t="s">
        <v>186</v>
      </c>
    </row>
    <row r="302" spans="1:3" x14ac:dyDescent="0.3">
      <c r="A302" s="27"/>
      <c r="B302" s="28"/>
      <c r="C302" s="39"/>
    </row>
    <row r="303" spans="1:3" ht="15.6" x14ac:dyDescent="0.3">
      <c r="A303" s="854" t="s">
        <v>221</v>
      </c>
      <c r="B303" s="854"/>
    </row>
    <row r="304" spans="1:3" x14ac:dyDescent="0.3">
      <c r="A304" s="27"/>
      <c r="B304" s="28"/>
    </row>
    <row r="305" spans="1:2" ht="30" customHeight="1" x14ac:dyDescent="0.3">
      <c r="A305" s="884" t="s">
        <v>440</v>
      </c>
      <c r="B305" s="884"/>
    </row>
    <row r="306" spans="1:2" x14ac:dyDescent="0.3">
      <c r="A306" s="27"/>
      <c r="B306" s="28"/>
    </row>
    <row r="307" spans="1:2" ht="31.5" customHeight="1" x14ac:dyDescent="0.3">
      <c r="A307" s="839" t="s">
        <v>768</v>
      </c>
      <c r="B307" s="839"/>
    </row>
    <row r="308" spans="1:2" ht="31.5" customHeight="1" x14ac:dyDescent="0.3">
      <c r="A308" s="839" t="s">
        <v>441</v>
      </c>
      <c r="B308" s="839"/>
    </row>
    <row r="309" spans="1:2" x14ac:dyDescent="0.3">
      <c r="B309" s="28"/>
    </row>
    <row r="310" spans="1:2" x14ac:dyDescent="0.3">
      <c r="A310" s="52"/>
      <c r="B310" s="53" t="s">
        <v>238</v>
      </c>
    </row>
    <row r="311" spans="1:2" x14ac:dyDescent="0.3">
      <c r="A311" s="858">
        <v>1</v>
      </c>
      <c r="B311" s="54" t="s">
        <v>214</v>
      </c>
    </row>
    <row r="312" spans="1:2" x14ac:dyDescent="0.3">
      <c r="A312" s="861"/>
      <c r="B312" s="55" t="s">
        <v>215</v>
      </c>
    </row>
    <row r="313" spans="1:2" x14ac:dyDescent="0.3">
      <c r="A313" s="861"/>
      <c r="B313" s="55" t="s">
        <v>401</v>
      </c>
    </row>
    <row r="314" spans="1:2" x14ac:dyDescent="0.3">
      <c r="A314" s="861"/>
      <c r="B314" s="55" t="s">
        <v>590</v>
      </c>
    </row>
    <row r="315" spans="1:2" x14ac:dyDescent="0.3">
      <c r="A315" s="861"/>
      <c r="B315" s="55" t="s">
        <v>591</v>
      </c>
    </row>
    <row r="316" spans="1:2" x14ac:dyDescent="0.3">
      <c r="A316" s="861"/>
      <c r="B316" s="55" t="s">
        <v>592</v>
      </c>
    </row>
    <row r="317" spans="1:2" x14ac:dyDescent="0.3">
      <c r="A317" s="861"/>
      <c r="B317" s="55" t="s">
        <v>593</v>
      </c>
    </row>
    <row r="318" spans="1:2" x14ac:dyDescent="0.3">
      <c r="A318" s="861"/>
      <c r="B318" s="55" t="s">
        <v>216</v>
      </c>
    </row>
    <row r="319" spans="1:2" x14ac:dyDescent="0.3">
      <c r="A319" s="861"/>
      <c r="B319" s="55" t="s">
        <v>594</v>
      </c>
    </row>
    <row r="320" spans="1:2" x14ac:dyDescent="0.3">
      <c r="A320" s="861"/>
      <c r="B320" s="55" t="s">
        <v>595</v>
      </c>
    </row>
    <row r="321" spans="1:2" x14ac:dyDescent="0.3">
      <c r="A321" s="861"/>
      <c r="B321" s="55" t="s">
        <v>596</v>
      </c>
    </row>
    <row r="322" spans="1:2" x14ac:dyDescent="0.3">
      <c r="A322" s="861"/>
      <c r="B322" s="55" t="s">
        <v>597</v>
      </c>
    </row>
    <row r="323" spans="1:2" x14ac:dyDescent="0.3">
      <c r="A323" s="890"/>
      <c r="B323" s="56" t="s">
        <v>217</v>
      </c>
    </row>
    <row r="324" spans="1:2" x14ac:dyDescent="0.3">
      <c r="A324" s="858">
        <v>2</v>
      </c>
      <c r="B324" s="740" t="s">
        <v>214</v>
      </c>
    </row>
    <row r="325" spans="1:2" x14ac:dyDescent="0.3">
      <c r="A325" s="859"/>
      <c r="B325" s="55" t="s">
        <v>215</v>
      </c>
    </row>
    <row r="326" spans="1:2" x14ac:dyDescent="0.3">
      <c r="A326" s="859"/>
      <c r="B326" s="55" t="s">
        <v>401</v>
      </c>
    </row>
    <row r="327" spans="1:2" x14ac:dyDescent="0.3">
      <c r="A327" s="859"/>
      <c r="B327" s="55" t="s">
        <v>590</v>
      </c>
    </row>
    <row r="328" spans="1:2" x14ac:dyDescent="0.3">
      <c r="A328" s="859"/>
      <c r="B328" s="55" t="s">
        <v>591</v>
      </c>
    </row>
    <row r="329" spans="1:2" x14ac:dyDescent="0.3">
      <c r="A329" s="859"/>
      <c r="B329" s="55" t="s">
        <v>592</v>
      </c>
    </row>
    <row r="330" spans="1:2" x14ac:dyDescent="0.3">
      <c r="A330" s="859"/>
      <c r="B330" s="55" t="s">
        <v>593</v>
      </c>
    </row>
    <row r="331" spans="1:2" x14ac:dyDescent="0.3">
      <c r="A331" s="859"/>
      <c r="B331" s="55" t="s">
        <v>216</v>
      </c>
    </row>
    <row r="332" spans="1:2" x14ac:dyDescent="0.3">
      <c r="A332" s="859"/>
      <c r="B332" s="55" t="s">
        <v>594</v>
      </c>
    </row>
    <row r="333" spans="1:2" x14ac:dyDescent="0.3">
      <c r="A333" s="859"/>
      <c r="B333" s="55" t="s">
        <v>595</v>
      </c>
    </row>
    <row r="334" spans="1:2" x14ac:dyDescent="0.3">
      <c r="A334" s="859"/>
      <c r="B334" s="55" t="s">
        <v>596</v>
      </c>
    </row>
    <row r="335" spans="1:2" x14ac:dyDescent="0.3">
      <c r="A335" s="859"/>
      <c r="B335" s="55" t="s">
        <v>597</v>
      </c>
    </row>
    <row r="336" spans="1:2" x14ac:dyDescent="0.3">
      <c r="A336" s="860"/>
      <c r="B336" s="56" t="s">
        <v>217</v>
      </c>
    </row>
    <row r="337" spans="1:2" x14ac:dyDescent="0.3">
      <c r="A337" s="858">
        <v>3</v>
      </c>
      <c r="B337" s="740" t="s">
        <v>214</v>
      </c>
    </row>
    <row r="338" spans="1:2" x14ac:dyDescent="0.3">
      <c r="A338" s="859"/>
      <c r="B338" s="55" t="s">
        <v>215</v>
      </c>
    </row>
    <row r="339" spans="1:2" x14ac:dyDescent="0.3">
      <c r="A339" s="859"/>
      <c r="B339" s="55" t="s">
        <v>401</v>
      </c>
    </row>
    <row r="340" spans="1:2" x14ac:dyDescent="0.3">
      <c r="A340" s="859"/>
      <c r="B340" s="55" t="s">
        <v>590</v>
      </c>
    </row>
    <row r="341" spans="1:2" x14ac:dyDescent="0.3">
      <c r="A341" s="859"/>
      <c r="B341" s="55" t="s">
        <v>591</v>
      </c>
    </row>
    <row r="342" spans="1:2" x14ac:dyDescent="0.3">
      <c r="A342" s="859"/>
      <c r="B342" s="55" t="s">
        <v>592</v>
      </c>
    </row>
    <row r="343" spans="1:2" x14ac:dyDescent="0.3">
      <c r="A343" s="859"/>
      <c r="B343" s="55" t="s">
        <v>593</v>
      </c>
    </row>
    <row r="344" spans="1:2" x14ac:dyDescent="0.3">
      <c r="A344" s="859"/>
      <c r="B344" s="55" t="s">
        <v>216</v>
      </c>
    </row>
    <row r="345" spans="1:2" x14ac:dyDescent="0.3">
      <c r="A345" s="859"/>
      <c r="B345" s="55" t="s">
        <v>594</v>
      </c>
    </row>
    <row r="346" spans="1:2" x14ac:dyDescent="0.3">
      <c r="A346" s="859"/>
      <c r="B346" s="55" t="s">
        <v>595</v>
      </c>
    </row>
    <row r="347" spans="1:2" x14ac:dyDescent="0.3">
      <c r="A347" s="859"/>
      <c r="B347" s="55" t="s">
        <v>596</v>
      </c>
    </row>
    <row r="348" spans="1:2" x14ac:dyDescent="0.3">
      <c r="A348" s="859"/>
      <c r="B348" s="55" t="s">
        <v>597</v>
      </c>
    </row>
    <row r="349" spans="1:2" x14ac:dyDescent="0.3">
      <c r="A349" s="860"/>
      <c r="B349" s="56" t="s">
        <v>217</v>
      </c>
    </row>
    <row r="350" spans="1:2" x14ac:dyDescent="0.3">
      <c r="A350" s="858">
        <v>4</v>
      </c>
      <c r="B350" s="740" t="s">
        <v>214</v>
      </c>
    </row>
    <row r="351" spans="1:2" x14ac:dyDescent="0.3">
      <c r="A351" s="859"/>
      <c r="B351" s="55" t="s">
        <v>215</v>
      </c>
    </row>
    <row r="352" spans="1:2" x14ac:dyDescent="0.3">
      <c r="A352" s="859"/>
      <c r="B352" s="55" t="s">
        <v>401</v>
      </c>
    </row>
    <row r="353" spans="1:2" x14ac:dyDescent="0.3">
      <c r="A353" s="859"/>
      <c r="B353" s="55" t="s">
        <v>590</v>
      </c>
    </row>
    <row r="354" spans="1:2" x14ac:dyDescent="0.3">
      <c r="A354" s="859"/>
      <c r="B354" s="55" t="s">
        <v>591</v>
      </c>
    </row>
    <row r="355" spans="1:2" x14ac:dyDescent="0.3">
      <c r="A355" s="859"/>
      <c r="B355" s="55" t="s">
        <v>592</v>
      </c>
    </row>
    <row r="356" spans="1:2" x14ac:dyDescent="0.3">
      <c r="A356" s="859"/>
      <c r="B356" s="55" t="s">
        <v>593</v>
      </c>
    </row>
    <row r="357" spans="1:2" x14ac:dyDescent="0.3">
      <c r="A357" s="859"/>
      <c r="B357" s="55" t="s">
        <v>216</v>
      </c>
    </row>
    <row r="358" spans="1:2" x14ac:dyDescent="0.3">
      <c r="A358" s="859"/>
      <c r="B358" s="55" t="s">
        <v>594</v>
      </c>
    </row>
    <row r="359" spans="1:2" x14ac:dyDescent="0.3">
      <c r="A359" s="859"/>
      <c r="B359" s="55" t="s">
        <v>595</v>
      </c>
    </row>
    <row r="360" spans="1:2" x14ac:dyDescent="0.3">
      <c r="A360" s="859"/>
      <c r="B360" s="55" t="s">
        <v>596</v>
      </c>
    </row>
    <row r="361" spans="1:2" x14ac:dyDescent="0.3">
      <c r="A361" s="859"/>
      <c r="B361" s="55" t="s">
        <v>597</v>
      </c>
    </row>
    <row r="362" spans="1:2" x14ac:dyDescent="0.3">
      <c r="A362" s="860"/>
      <c r="B362" s="56" t="s">
        <v>217</v>
      </c>
    </row>
    <row r="363" spans="1:2" x14ac:dyDescent="0.3">
      <c r="A363" s="861">
        <v>5</v>
      </c>
      <c r="B363" s="739" t="s">
        <v>214</v>
      </c>
    </row>
    <row r="364" spans="1:2" x14ac:dyDescent="0.3">
      <c r="A364" s="859"/>
      <c r="B364" s="55" t="s">
        <v>215</v>
      </c>
    </row>
    <row r="365" spans="1:2" x14ac:dyDescent="0.3">
      <c r="A365" s="859"/>
      <c r="B365" s="55" t="s">
        <v>401</v>
      </c>
    </row>
    <row r="366" spans="1:2" x14ac:dyDescent="0.3">
      <c r="A366" s="859"/>
      <c r="B366" s="55" t="s">
        <v>590</v>
      </c>
    </row>
    <row r="367" spans="1:2" x14ac:dyDescent="0.3">
      <c r="A367" s="859"/>
      <c r="B367" s="55" t="s">
        <v>591</v>
      </c>
    </row>
    <row r="368" spans="1:2" x14ac:dyDescent="0.3">
      <c r="A368" s="859"/>
      <c r="B368" s="55" t="s">
        <v>592</v>
      </c>
    </row>
    <row r="369" spans="1:2" x14ac:dyDescent="0.3">
      <c r="A369" s="859"/>
      <c r="B369" s="55" t="s">
        <v>593</v>
      </c>
    </row>
    <row r="370" spans="1:2" x14ac:dyDescent="0.3">
      <c r="A370" s="859"/>
      <c r="B370" s="55" t="s">
        <v>216</v>
      </c>
    </row>
    <row r="371" spans="1:2" x14ac:dyDescent="0.3">
      <c r="A371" s="859"/>
      <c r="B371" s="55" t="s">
        <v>594</v>
      </c>
    </row>
    <row r="372" spans="1:2" x14ac:dyDescent="0.3">
      <c r="A372" s="859"/>
      <c r="B372" s="55" t="s">
        <v>595</v>
      </c>
    </row>
    <row r="373" spans="1:2" x14ac:dyDescent="0.3">
      <c r="A373" s="859"/>
      <c r="B373" s="55" t="s">
        <v>596</v>
      </c>
    </row>
    <row r="374" spans="1:2" x14ac:dyDescent="0.3">
      <c r="A374" s="859"/>
      <c r="B374" s="55" t="s">
        <v>597</v>
      </c>
    </row>
    <row r="375" spans="1:2" x14ac:dyDescent="0.3">
      <c r="A375" s="860"/>
      <c r="B375" s="56" t="s">
        <v>217</v>
      </c>
    </row>
    <row r="376" spans="1:2" ht="17.25" customHeight="1" x14ac:dyDescent="0.3">
      <c r="A376" s="57"/>
      <c r="B376" s="58"/>
    </row>
    <row r="377" spans="1:2" ht="20.25" customHeight="1" x14ac:dyDescent="0.3">
      <c r="A377" s="6" t="s">
        <v>219</v>
      </c>
      <c r="B377" s="59"/>
    </row>
    <row r="378" spans="1:2" x14ac:dyDescent="0.3">
      <c r="A378" s="24"/>
      <c r="B378" s="25"/>
    </row>
    <row r="379" spans="1:2" ht="34.5" customHeight="1" x14ac:dyDescent="0.3">
      <c r="A379" s="839" t="s">
        <v>218</v>
      </c>
      <c r="B379" s="862"/>
    </row>
    <row r="380" spans="1:2" x14ac:dyDescent="0.3">
      <c r="A380" s="24"/>
      <c r="B380" s="25"/>
    </row>
    <row r="381" spans="1:2" ht="30.75" customHeight="1" x14ac:dyDescent="0.3">
      <c r="A381" s="863" t="s">
        <v>598</v>
      </c>
      <c r="B381" s="864"/>
    </row>
    <row r="382" spans="1:2" x14ac:dyDescent="0.3">
      <c r="A382" s="24"/>
      <c r="B382" s="25"/>
    </row>
    <row r="383" spans="1:2" ht="15.75" customHeight="1" x14ac:dyDescent="0.3">
      <c r="A383" s="6" t="s">
        <v>599</v>
      </c>
      <c r="B383" s="59"/>
    </row>
    <row r="384" spans="1:2" x14ac:dyDescent="0.3">
      <c r="A384" s="24"/>
      <c r="B384" s="25"/>
    </row>
    <row r="385" spans="1:8" ht="12" customHeight="1" x14ac:dyDescent="0.3">
      <c r="A385" s="27"/>
      <c r="B385" s="28"/>
      <c r="C385" s="23" t="s">
        <v>186</v>
      </c>
    </row>
    <row r="386" spans="1:8" ht="12" customHeight="1" x14ac:dyDescent="0.3">
      <c r="A386" s="27"/>
      <c r="B386" s="28"/>
      <c r="C386" s="39"/>
    </row>
    <row r="387" spans="1:8" ht="15.6" x14ac:dyDescent="0.3">
      <c r="A387" s="854" t="s">
        <v>220</v>
      </c>
      <c r="B387" s="854"/>
    </row>
    <row r="388" spans="1:8" x14ac:dyDescent="0.3">
      <c r="A388" s="27"/>
      <c r="B388" s="28"/>
    </row>
    <row r="389" spans="1:8" x14ac:dyDescent="0.3">
      <c r="A389" s="865" t="s">
        <v>223</v>
      </c>
      <c r="B389" s="865"/>
    </row>
    <row r="390" spans="1:8" x14ac:dyDescent="0.3">
      <c r="A390" s="862" t="s">
        <v>224</v>
      </c>
      <c r="B390" s="862"/>
    </row>
    <row r="391" spans="1:8" ht="102.75" customHeight="1" x14ac:dyDescent="0.3">
      <c r="A391" s="24"/>
      <c r="B391" s="29"/>
      <c r="H391" s="29"/>
    </row>
    <row r="392" spans="1:8" ht="34.5" customHeight="1" x14ac:dyDescent="0.3">
      <c r="A392" s="839" t="s">
        <v>225</v>
      </c>
      <c r="B392" s="839"/>
      <c r="H392" s="60"/>
    </row>
    <row r="393" spans="1:8" x14ac:dyDescent="0.3">
      <c r="A393" s="41"/>
      <c r="B393" s="42" t="s">
        <v>600</v>
      </c>
    </row>
    <row r="394" spans="1:8" x14ac:dyDescent="0.3">
      <c r="A394" s="43">
        <v>1</v>
      </c>
      <c r="B394" s="44"/>
    </row>
    <row r="395" spans="1:8" x14ac:dyDescent="0.3">
      <c r="A395" s="47">
        <v>2</v>
      </c>
      <c r="B395" s="48"/>
    </row>
    <row r="396" spans="1:8" x14ac:dyDescent="0.3">
      <c r="A396" s="41"/>
      <c r="B396" s="42" t="s">
        <v>601</v>
      </c>
    </row>
    <row r="397" spans="1:8" x14ac:dyDescent="0.3">
      <c r="A397" s="43">
        <v>1</v>
      </c>
      <c r="B397" s="44"/>
    </row>
    <row r="398" spans="1:8" x14ac:dyDescent="0.3">
      <c r="A398" s="47">
        <v>2</v>
      </c>
      <c r="B398" s="48"/>
    </row>
    <row r="399" spans="1:8" x14ac:dyDescent="0.3">
      <c r="A399" s="41"/>
      <c r="B399" s="42" t="s">
        <v>602</v>
      </c>
    </row>
    <row r="400" spans="1:8" x14ac:dyDescent="0.3">
      <c r="A400" s="43">
        <v>1</v>
      </c>
      <c r="B400" s="44"/>
    </row>
    <row r="401" spans="1:2" x14ac:dyDescent="0.3">
      <c r="A401" s="47">
        <v>2</v>
      </c>
      <c r="B401" s="48"/>
    </row>
    <row r="402" spans="1:2" x14ac:dyDescent="0.3">
      <c r="A402" s="41"/>
      <c r="B402" s="42" t="s">
        <v>603</v>
      </c>
    </row>
    <row r="403" spans="1:2" x14ac:dyDescent="0.3">
      <c r="A403" s="43">
        <v>1</v>
      </c>
      <c r="B403" s="44"/>
    </row>
    <row r="404" spans="1:2" x14ac:dyDescent="0.3">
      <c r="A404" s="47">
        <v>2</v>
      </c>
      <c r="B404" s="48"/>
    </row>
    <row r="405" spans="1:2" x14ac:dyDescent="0.3">
      <c r="A405" s="41"/>
      <c r="B405" s="42" t="s">
        <v>604</v>
      </c>
    </row>
    <row r="406" spans="1:2" x14ac:dyDescent="0.3">
      <c r="A406" s="43">
        <v>1</v>
      </c>
      <c r="B406" s="44"/>
    </row>
    <row r="407" spans="1:2" x14ac:dyDescent="0.3">
      <c r="A407" s="47">
        <v>2</v>
      </c>
      <c r="B407" s="48"/>
    </row>
    <row r="408" spans="1:2" x14ac:dyDescent="0.3">
      <c r="A408" s="41"/>
      <c r="B408" s="42" t="s">
        <v>605</v>
      </c>
    </row>
    <row r="409" spans="1:2" x14ac:dyDescent="0.3">
      <c r="A409" s="43">
        <v>1</v>
      </c>
      <c r="B409" s="44"/>
    </row>
    <row r="410" spans="1:2" x14ac:dyDescent="0.3">
      <c r="A410" s="47">
        <v>2</v>
      </c>
      <c r="B410" s="48"/>
    </row>
    <row r="411" spans="1:2" x14ac:dyDescent="0.3">
      <c r="A411" s="41"/>
      <c r="B411" s="42" t="s">
        <v>606</v>
      </c>
    </row>
    <row r="412" spans="1:2" x14ac:dyDescent="0.3">
      <c r="A412" s="43">
        <v>1</v>
      </c>
      <c r="B412" s="44"/>
    </row>
    <row r="413" spans="1:2" x14ac:dyDescent="0.3">
      <c r="A413" s="47">
        <v>2</v>
      </c>
      <c r="B413" s="48"/>
    </row>
    <row r="414" spans="1:2" x14ac:dyDescent="0.3">
      <c r="A414" s="41"/>
      <c r="B414" s="42" t="s">
        <v>607</v>
      </c>
    </row>
    <row r="415" spans="1:2" x14ac:dyDescent="0.3">
      <c r="A415" s="43">
        <v>1</v>
      </c>
      <c r="B415" s="44"/>
    </row>
    <row r="416" spans="1:2" x14ac:dyDescent="0.3">
      <c r="A416" s="47">
        <v>2</v>
      </c>
      <c r="B416" s="48"/>
    </row>
    <row r="417" spans="1:3" ht="15.75" customHeight="1" x14ac:dyDescent="0.3">
      <c r="A417" s="6" t="s">
        <v>608</v>
      </c>
      <c r="B417" s="59"/>
    </row>
    <row r="418" spans="1:3" x14ac:dyDescent="0.3">
      <c r="A418" s="24"/>
      <c r="B418" s="25"/>
    </row>
    <row r="419" spans="1:3" ht="12" customHeight="1" x14ac:dyDescent="0.3">
      <c r="A419" s="24"/>
      <c r="B419" s="59"/>
      <c r="C419" s="23" t="s">
        <v>186</v>
      </c>
    </row>
    <row r="420" spans="1:3" ht="11.25" customHeight="1" x14ac:dyDescent="0.3">
      <c r="A420" s="24"/>
      <c r="B420" s="59"/>
      <c r="C420" s="39"/>
    </row>
    <row r="421" spans="1:3" ht="15.6" x14ac:dyDescent="0.3">
      <c r="A421" s="847" t="s">
        <v>357</v>
      </c>
      <c r="B421" s="847"/>
    </row>
    <row r="422" spans="1:3" x14ac:dyDescent="0.3">
      <c r="A422" s="61"/>
      <c r="B422" s="61"/>
    </row>
    <row r="423" spans="1:3" ht="28.95" customHeight="1" x14ac:dyDescent="0.3">
      <c r="A423" s="891" t="s">
        <v>658</v>
      </c>
      <c r="B423" s="891"/>
    </row>
    <row r="424" spans="1:3" x14ac:dyDescent="0.3">
      <c r="A424" s="24"/>
      <c r="B424" s="25"/>
    </row>
    <row r="425" spans="1:3" ht="14.4" customHeight="1" x14ac:dyDescent="0.3">
      <c r="A425" s="889" t="s">
        <v>609</v>
      </c>
      <c r="B425" s="864"/>
    </row>
    <row r="426" spans="1:3" x14ac:dyDescent="0.3">
      <c r="A426" s="24"/>
      <c r="B426" s="25"/>
    </row>
    <row r="427" spans="1:3" ht="15.75" customHeight="1" x14ac:dyDescent="0.3">
      <c r="A427" s="6" t="s">
        <v>610</v>
      </c>
      <c r="B427" s="59"/>
    </row>
    <row r="428" spans="1:3" x14ac:dyDescent="0.3">
      <c r="A428" s="24"/>
      <c r="B428" s="29"/>
    </row>
    <row r="429" spans="1:3" x14ac:dyDescent="0.3">
      <c r="A429" s="24"/>
      <c r="B429" s="29"/>
    </row>
    <row r="430" spans="1:3" ht="15" thickBot="1" x14ac:dyDescent="0.35">
      <c r="A430" s="62"/>
      <c r="B430" s="50"/>
    </row>
    <row r="431" spans="1:3" x14ac:dyDescent="0.3">
      <c r="A431" s="63" t="s">
        <v>226</v>
      </c>
      <c r="B431" s="64"/>
    </row>
    <row r="432" spans="1:3" x14ac:dyDescent="0.3">
      <c r="A432" s="65" t="s">
        <v>209</v>
      </c>
      <c r="B432" s="66" t="s">
        <v>227</v>
      </c>
    </row>
    <row r="433" spans="1:2" x14ac:dyDescent="0.3">
      <c r="A433" s="65" t="s">
        <v>209</v>
      </c>
      <c r="B433" s="66" t="s">
        <v>228</v>
      </c>
    </row>
    <row r="434" spans="1:2" x14ac:dyDescent="0.3">
      <c r="A434" s="65" t="s">
        <v>209</v>
      </c>
      <c r="B434" s="66" t="s">
        <v>171</v>
      </c>
    </row>
    <row r="435" spans="1:2" x14ac:dyDescent="0.3">
      <c r="A435" s="65"/>
      <c r="B435" s="67" t="s">
        <v>229</v>
      </c>
    </row>
    <row r="436" spans="1:2" x14ac:dyDescent="0.3">
      <c r="A436" s="65" t="s">
        <v>209</v>
      </c>
      <c r="B436" s="66" t="s">
        <v>230</v>
      </c>
    </row>
    <row r="437" spans="1:2" x14ac:dyDescent="0.3">
      <c r="A437" s="65"/>
      <c r="B437" s="68" t="s">
        <v>231</v>
      </c>
    </row>
    <row r="438" spans="1:2" x14ac:dyDescent="0.3">
      <c r="A438" s="65" t="s">
        <v>209</v>
      </c>
      <c r="B438" s="69" t="s">
        <v>611</v>
      </c>
    </row>
    <row r="439" spans="1:2" x14ac:dyDescent="0.3">
      <c r="A439" s="65"/>
      <c r="B439" s="68" t="s">
        <v>612</v>
      </c>
    </row>
    <row r="440" spans="1:2" x14ac:dyDescent="0.3">
      <c r="A440" s="65" t="s">
        <v>209</v>
      </c>
      <c r="B440" s="66" t="s">
        <v>613</v>
      </c>
    </row>
    <row r="441" spans="1:2" x14ac:dyDescent="0.3">
      <c r="A441" s="65"/>
      <c r="B441" s="68" t="s">
        <v>659</v>
      </c>
    </row>
    <row r="442" spans="1:2" x14ac:dyDescent="0.3">
      <c r="A442" s="65" t="s">
        <v>209</v>
      </c>
      <c r="B442" s="66" t="s">
        <v>498</v>
      </c>
    </row>
    <row r="443" spans="1:2" x14ac:dyDescent="0.3">
      <c r="A443" s="65"/>
      <c r="B443" s="70" t="s">
        <v>614</v>
      </c>
    </row>
    <row r="444" spans="1:2" x14ac:dyDescent="0.3">
      <c r="A444" s="65"/>
      <c r="B444" s="71" t="s">
        <v>615</v>
      </c>
    </row>
    <row r="445" spans="1:2" x14ac:dyDescent="0.3">
      <c r="A445" s="65"/>
      <c r="B445" s="68" t="s">
        <v>567</v>
      </c>
    </row>
    <row r="446" spans="1:2" x14ac:dyDescent="0.3">
      <c r="A446" s="65"/>
      <c r="B446" s="70" t="s">
        <v>232</v>
      </c>
    </row>
    <row r="447" spans="1:2" x14ac:dyDescent="0.3">
      <c r="A447" s="65"/>
      <c r="B447" s="67" t="s">
        <v>499</v>
      </c>
    </row>
    <row r="448" spans="1:2" x14ac:dyDescent="0.3">
      <c r="A448" s="65"/>
      <c r="B448" s="70" t="s">
        <v>616</v>
      </c>
    </row>
    <row r="449" spans="1:3" x14ac:dyDescent="0.3">
      <c r="A449" s="65" t="s">
        <v>209</v>
      </c>
      <c r="B449" s="72" t="s">
        <v>617</v>
      </c>
    </row>
    <row r="450" spans="1:3" x14ac:dyDescent="0.3">
      <c r="A450" s="65"/>
      <c r="B450" s="70" t="s">
        <v>660</v>
      </c>
    </row>
    <row r="451" spans="1:3" x14ac:dyDescent="0.3">
      <c r="A451" s="30" t="s">
        <v>209</v>
      </c>
      <c r="B451" s="31" t="s">
        <v>233</v>
      </c>
    </row>
    <row r="452" spans="1:3" x14ac:dyDescent="0.3">
      <c r="A452" s="30"/>
      <c r="B452" s="73" t="s">
        <v>263</v>
      </c>
    </row>
    <row r="453" spans="1:3" x14ac:dyDescent="0.3">
      <c r="A453" s="30" t="s">
        <v>209</v>
      </c>
      <c r="B453" s="31" t="s">
        <v>234</v>
      </c>
    </row>
    <row r="454" spans="1:3" x14ac:dyDescent="0.3">
      <c r="A454" s="30"/>
      <c r="B454" s="73" t="s">
        <v>661</v>
      </c>
    </row>
    <row r="455" spans="1:3" x14ac:dyDescent="0.3">
      <c r="A455" s="74" t="s">
        <v>209</v>
      </c>
      <c r="B455" s="75" t="s">
        <v>235</v>
      </c>
    </row>
    <row r="456" spans="1:3" x14ac:dyDescent="0.3">
      <c r="A456" s="30" t="s">
        <v>209</v>
      </c>
      <c r="B456" s="31" t="s">
        <v>236</v>
      </c>
    </row>
    <row r="457" spans="1:3" x14ac:dyDescent="0.3">
      <c r="A457" s="76"/>
      <c r="B457" s="33" t="s">
        <v>237</v>
      </c>
    </row>
    <row r="458" spans="1:3" x14ac:dyDescent="0.3">
      <c r="A458" s="30" t="s">
        <v>209</v>
      </c>
      <c r="B458" s="31" t="s">
        <v>238</v>
      </c>
    </row>
    <row r="459" spans="1:3" x14ac:dyDescent="0.3">
      <c r="A459" s="78" t="s">
        <v>239</v>
      </c>
      <c r="B459" s="79" t="s">
        <v>662</v>
      </c>
    </row>
    <row r="460" spans="1:3" ht="15" thickBot="1" x14ac:dyDescent="0.35">
      <c r="A460" s="80" t="s">
        <v>209</v>
      </c>
      <c r="B460" s="81" t="s">
        <v>618</v>
      </c>
    </row>
    <row r="461" spans="1:3" x14ac:dyDescent="0.3">
      <c r="A461" s="59"/>
      <c r="B461" s="6"/>
    </row>
    <row r="462" spans="1:3" x14ac:dyDescent="0.3">
      <c r="A462" s="59"/>
      <c r="B462" s="6"/>
    </row>
    <row r="463" spans="1:3" x14ac:dyDescent="0.3">
      <c r="A463" s="27"/>
      <c r="B463" s="28"/>
    </row>
    <row r="464" spans="1:3" ht="18" x14ac:dyDescent="0.35">
      <c r="A464" s="837" t="s">
        <v>95</v>
      </c>
      <c r="B464" s="837"/>
      <c r="C464" s="6"/>
    </row>
    <row r="465" spans="1:3" x14ac:dyDescent="0.3">
      <c r="A465" s="27"/>
      <c r="B465" s="28"/>
      <c r="C465" s="23" t="s">
        <v>186</v>
      </c>
    </row>
    <row r="466" spans="1:3" x14ac:dyDescent="0.3">
      <c r="A466" s="27"/>
      <c r="B466" s="28"/>
    </row>
    <row r="467" spans="1:3" ht="15.6" x14ac:dyDescent="0.3">
      <c r="A467" s="854" t="s">
        <v>241</v>
      </c>
      <c r="B467" s="854"/>
    </row>
    <row r="468" spans="1:3" x14ac:dyDescent="0.3">
      <c r="A468" s="27"/>
      <c r="B468" s="28"/>
    </row>
    <row r="469" spans="1:3" ht="15" customHeight="1" x14ac:dyDescent="0.3">
      <c r="A469" s="846" t="s">
        <v>19</v>
      </c>
      <c r="B469" s="846"/>
    </row>
    <row r="470" spans="1:3" ht="15" customHeight="1" x14ac:dyDescent="0.3">
      <c r="A470" s="82"/>
      <c r="B470" s="25"/>
    </row>
    <row r="471" spans="1:3" ht="15" customHeight="1" x14ac:dyDescent="0.3">
      <c r="A471" s="846" t="s">
        <v>240</v>
      </c>
      <c r="B471" s="846"/>
    </row>
    <row r="472" spans="1:3" ht="15" customHeight="1" x14ac:dyDescent="0.3">
      <c r="A472" s="82"/>
      <c r="B472" s="25"/>
    </row>
    <row r="473" spans="1:3" ht="15" customHeight="1" x14ac:dyDescent="0.3">
      <c r="A473" s="846" t="s">
        <v>442</v>
      </c>
      <c r="B473" s="846"/>
    </row>
    <row r="474" spans="1:3" ht="15" customHeight="1" x14ac:dyDescent="0.3">
      <c r="A474" s="82"/>
      <c r="B474" s="25"/>
    </row>
    <row r="475" spans="1:3" ht="15" customHeight="1" x14ac:dyDescent="0.3">
      <c r="A475" s="846" t="s">
        <v>20</v>
      </c>
      <c r="B475" s="846"/>
    </row>
    <row r="476" spans="1:3" ht="15" customHeight="1" x14ac:dyDescent="0.3">
      <c r="A476" s="82"/>
      <c r="B476" s="25"/>
    </row>
    <row r="477" spans="1:3" s="10" customFormat="1" ht="15" customHeight="1" x14ac:dyDescent="0.3">
      <c r="A477" s="51" t="s">
        <v>688</v>
      </c>
      <c r="B477" s="29"/>
    </row>
    <row r="478" spans="1:3" s="10" customFormat="1" ht="15" customHeight="1" x14ac:dyDescent="0.3">
      <c r="A478" s="82"/>
      <c r="B478" s="25"/>
    </row>
    <row r="479" spans="1:3" x14ac:dyDescent="0.3">
      <c r="A479" s="27"/>
      <c r="B479" s="28"/>
      <c r="C479" s="6"/>
    </row>
    <row r="480" spans="1:3" x14ac:dyDescent="0.3">
      <c r="A480" s="27"/>
      <c r="B480" s="28"/>
      <c r="C480" s="6"/>
    </row>
    <row r="481" spans="1:2" ht="15.6" x14ac:dyDescent="0.3">
      <c r="A481" s="854" t="s">
        <v>243</v>
      </c>
      <c r="B481" s="854"/>
    </row>
    <row r="482" spans="1:2" x14ac:dyDescent="0.3">
      <c r="A482" s="27"/>
      <c r="B482" s="28"/>
    </row>
    <row r="483" spans="1:2" ht="15.75" customHeight="1" x14ac:dyDescent="0.3">
      <c r="A483" s="839" t="s">
        <v>687</v>
      </c>
      <c r="B483" s="839"/>
    </row>
    <row r="484" spans="1:2" x14ac:dyDescent="0.3">
      <c r="A484" s="24"/>
      <c r="B484" s="25"/>
    </row>
    <row r="485" spans="1:2" ht="28.5" customHeight="1" x14ac:dyDescent="0.3">
      <c r="A485" s="866" t="s">
        <v>619</v>
      </c>
      <c r="B485" s="864"/>
    </row>
    <row r="486" spans="1:2" x14ac:dyDescent="0.3">
      <c r="A486" s="24"/>
      <c r="B486" s="25"/>
    </row>
    <row r="487" spans="1:2" x14ac:dyDescent="0.3">
      <c r="A487" s="24" t="s">
        <v>620</v>
      </c>
      <c r="B487" s="29"/>
    </row>
    <row r="488" spans="1:2" x14ac:dyDescent="0.3">
      <c r="A488" s="24"/>
      <c r="B488" s="25"/>
    </row>
    <row r="489" spans="1:2" ht="15" customHeight="1" x14ac:dyDescent="0.3">
      <c r="A489" s="839" t="s">
        <v>663</v>
      </c>
      <c r="B489" s="839"/>
    </row>
    <row r="490" spans="1:2" ht="14.25" customHeight="1" x14ac:dyDescent="0.3">
      <c r="A490" s="867" t="s">
        <v>664</v>
      </c>
      <c r="B490" s="851"/>
    </row>
    <row r="491" spans="1:2" x14ac:dyDescent="0.3">
      <c r="A491" s="24"/>
      <c r="B491" s="25"/>
    </row>
    <row r="492" spans="1:2" ht="15" customHeight="1" x14ac:dyDescent="0.3">
      <c r="A492" s="839" t="s">
        <v>665</v>
      </c>
      <c r="B492" s="839"/>
    </row>
    <row r="493" spans="1:2" x14ac:dyDescent="0.3">
      <c r="A493" s="24"/>
      <c r="B493" s="25"/>
    </row>
    <row r="494" spans="1:2" ht="30" customHeight="1" x14ac:dyDescent="0.3">
      <c r="A494" s="839" t="s">
        <v>666</v>
      </c>
      <c r="B494" s="839"/>
    </row>
    <row r="495" spans="1:2" x14ac:dyDescent="0.3">
      <c r="A495" s="24"/>
      <c r="B495" s="25"/>
    </row>
    <row r="496" spans="1:2" ht="15" customHeight="1" x14ac:dyDescent="0.3">
      <c r="A496" s="862" t="s">
        <v>667</v>
      </c>
      <c r="B496" s="862"/>
    </row>
    <row r="497" spans="1:9" s="10" customFormat="1" ht="15" customHeight="1" x14ac:dyDescent="0.3">
      <c r="A497" s="114" t="s">
        <v>689</v>
      </c>
      <c r="B497" s="113"/>
    </row>
    <row r="498" spans="1:9" ht="15" customHeight="1" x14ac:dyDescent="0.3">
      <c r="A498" s="24"/>
      <c r="B498" s="25"/>
    </row>
    <row r="499" spans="1:9" ht="15" customHeight="1" x14ac:dyDescent="0.3">
      <c r="A499" s="839" t="s">
        <v>668</v>
      </c>
      <c r="B499" s="839"/>
    </row>
    <row r="500" spans="1:9" ht="15" customHeight="1" x14ac:dyDescent="0.3">
      <c r="A500" s="24"/>
      <c r="B500" s="25"/>
    </row>
    <row r="501" spans="1:9" ht="15" customHeight="1" x14ac:dyDescent="0.3">
      <c r="A501" s="862" t="s">
        <v>242</v>
      </c>
      <c r="B501" s="862"/>
    </row>
    <row r="502" spans="1:9" ht="15" customHeight="1" x14ac:dyDescent="0.3">
      <c r="A502" s="24"/>
      <c r="B502" s="25"/>
      <c r="C502" s="6"/>
    </row>
    <row r="503" spans="1:9" x14ac:dyDescent="0.3">
      <c r="A503" s="27"/>
      <c r="B503" s="28"/>
      <c r="C503" s="23" t="s">
        <v>186</v>
      </c>
    </row>
    <row r="504" spans="1:9" x14ac:dyDescent="0.3">
      <c r="A504" s="27"/>
      <c r="B504" s="28"/>
      <c r="C504" s="39"/>
    </row>
    <row r="505" spans="1:9" ht="15.6" x14ac:dyDescent="0.3">
      <c r="A505" s="854" t="s">
        <v>244</v>
      </c>
      <c r="B505" s="854"/>
    </row>
    <row r="506" spans="1:9" x14ac:dyDescent="0.3">
      <c r="A506" s="27"/>
      <c r="B506" s="28"/>
    </row>
    <row r="507" spans="1:9" ht="30" customHeight="1" x14ac:dyDescent="0.3">
      <c r="A507" s="839" t="s">
        <v>402</v>
      </c>
      <c r="B507" s="839"/>
    </row>
    <row r="508" spans="1:9" x14ac:dyDescent="0.3">
      <c r="A508" s="24"/>
      <c r="B508" s="25"/>
    </row>
    <row r="509" spans="1:9" ht="30" customHeight="1" x14ac:dyDescent="0.3">
      <c r="A509" s="839" t="s">
        <v>403</v>
      </c>
      <c r="B509" s="839"/>
    </row>
    <row r="510" spans="1:9" x14ac:dyDescent="0.3">
      <c r="A510" s="24"/>
      <c r="B510" s="25"/>
    </row>
    <row r="511" spans="1:9" ht="30" customHeight="1" x14ac:dyDescent="0.3">
      <c r="A511" s="839" t="s">
        <v>669</v>
      </c>
      <c r="B511" s="839"/>
    </row>
    <row r="512" spans="1:9" x14ac:dyDescent="0.3">
      <c r="A512" s="83"/>
      <c r="B512" s="25"/>
      <c r="C512" s="84"/>
      <c r="D512" s="84"/>
      <c r="E512" s="84"/>
      <c r="F512" s="84"/>
      <c r="G512" s="84"/>
      <c r="H512" s="84"/>
      <c r="I512" s="84"/>
    </row>
    <row r="513" spans="1:9" ht="15" customHeight="1" x14ac:dyDescent="0.3">
      <c r="A513" s="839" t="s">
        <v>690</v>
      </c>
      <c r="B513" s="839"/>
      <c r="C513" s="84"/>
      <c r="D513" s="84"/>
      <c r="E513" s="84"/>
      <c r="F513" s="84"/>
      <c r="G513" s="84"/>
      <c r="H513" s="84"/>
      <c r="I513" s="84"/>
    </row>
    <row r="514" spans="1:9" s="10" customFormat="1" ht="15" customHeight="1" x14ac:dyDescent="0.3">
      <c r="A514" s="112" t="s">
        <v>691</v>
      </c>
      <c r="B514" s="83"/>
      <c r="C514" s="84"/>
      <c r="D514" s="84"/>
      <c r="E514" s="84"/>
      <c r="F514" s="84"/>
      <c r="G514" s="84"/>
      <c r="H514" s="84"/>
      <c r="I514" s="84"/>
    </row>
    <row r="515" spans="1:9" ht="15" customHeight="1" x14ac:dyDescent="0.3">
      <c r="A515" s="24"/>
      <c r="B515" s="25"/>
      <c r="C515" s="84"/>
      <c r="D515" s="84"/>
      <c r="E515" s="84"/>
      <c r="F515" s="84"/>
      <c r="G515" s="84"/>
      <c r="H515" s="84"/>
      <c r="I515" s="84"/>
    </row>
    <row r="516" spans="1:9" ht="27.75" customHeight="1" x14ac:dyDescent="0.3">
      <c r="A516" s="839" t="s">
        <v>621</v>
      </c>
      <c r="B516" s="839"/>
    </row>
    <row r="517" spans="1:9" x14ac:dyDescent="0.3">
      <c r="A517" s="24"/>
      <c r="D517" s="85" t="s">
        <v>670</v>
      </c>
    </row>
    <row r="518" spans="1:9" ht="26.25" customHeight="1" x14ac:dyDescent="0.3">
      <c r="A518" s="24"/>
      <c r="B518" s="86" t="s">
        <v>622</v>
      </c>
    </row>
    <row r="519" spans="1:9" ht="26.25" customHeight="1" x14ac:dyDescent="0.3">
      <c r="A519" s="24"/>
      <c r="B519" s="86" t="s">
        <v>623</v>
      </c>
    </row>
    <row r="520" spans="1:9" ht="26.25" customHeight="1" x14ac:dyDescent="0.3">
      <c r="A520" s="24"/>
      <c r="B520" s="86" t="s">
        <v>624</v>
      </c>
    </row>
    <row r="521" spans="1:9" ht="18" customHeight="1" x14ac:dyDescent="0.3">
      <c r="A521" s="24"/>
      <c r="B521" s="87" t="s">
        <v>625</v>
      </c>
    </row>
    <row r="522" spans="1:9" ht="16.5" customHeight="1" x14ac:dyDescent="0.3">
      <c r="A522" s="24"/>
      <c r="B522" s="87" t="s">
        <v>626</v>
      </c>
    </row>
    <row r="523" spans="1:9" ht="26.25" customHeight="1" x14ac:dyDescent="0.3">
      <c r="A523" s="24"/>
      <c r="B523" s="86" t="s">
        <v>627</v>
      </c>
    </row>
    <row r="524" spans="1:9" ht="26.25" customHeight="1" x14ac:dyDescent="0.3">
      <c r="A524" s="24"/>
      <c r="B524" s="86" t="s">
        <v>628</v>
      </c>
    </row>
    <row r="525" spans="1:9" ht="26.25" customHeight="1" x14ac:dyDescent="0.3">
      <c r="A525" s="24"/>
      <c r="B525" s="86" t="s">
        <v>629</v>
      </c>
    </row>
    <row r="526" spans="1:9" ht="26.25" customHeight="1" x14ac:dyDescent="0.3">
      <c r="A526" s="24"/>
      <c r="B526" s="86" t="s">
        <v>630</v>
      </c>
    </row>
    <row r="527" spans="1:9" ht="15" customHeight="1" x14ac:dyDescent="0.3">
      <c r="A527" s="24"/>
      <c r="B527" s="86" t="s">
        <v>631</v>
      </c>
    </row>
    <row r="528" spans="1:9" ht="21" customHeight="1" x14ac:dyDescent="0.3">
      <c r="A528" s="24"/>
      <c r="B528" s="87" t="s">
        <v>632</v>
      </c>
    </row>
    <row r="529" spans="1:3" ht="26.25" customHeight="1" x14ac:dyDescent="0.3">
      <c r="A529" s="24"/>
      <c r="B529" s="86" t="s">
        <v>629</v>
      </c>
    </row>
    <row r="530" spans="1:3" x14ac:dyDescent="0.3">
      <c r="A530" s="24"/>
      <c r="B530" s="6"/>
    </row>
    <row r="531" spans="1:3" ht="30.75" customHeight="1" x14ac:dyDescent="0.3">
      <c r="A531" s="839" t="s">
        <v>633</v>
      </c>
      <c r="B531" s="839"/>
    </row>
    <row r="532" spans="1:3" x14ac:dyDescent="0.3">
      <c r="A532" s="24"/>
      <c r="B532" s="25"/>
      <c r="C532" s="6"/>
    </row>
    <row r="533" spans="1:3" ht="15.75" customHeight="1" x14ac:dyDescent="0.3">
      <c r="A533" s="839" t="s">
        <v>692</v>
      </c>
      <c r="B533" s="839"/>
    </row>
    <row r="534" spans="1:3" s="10" customFormat="1" ht="15" customHeight="1" x14ac:dyDescent="0.3">
      <c r="A534" s="112" t="s">
        <v>693</v>
      </c>
      <c r="B534" s="83"/>
    </row>
    <row r="535" spans="1:3" x14ac:dyDescent="0.3">
      <c r="A535" s="24"/>
      <c r="B535" s="25"/>
    </row>
    <row r="536" spans="1:3" ht="30" customHeight="1" x14ac:dyDescent="0.3">
      <c r="A536" s="839" t="s">
        <v>634</v>
      </c>
      <c r="B536" s="839"/>
    </row>
    <row r="537" spans="1:3" x14ac:dyDescent="0.3">
      <c r="A537" s="24"/>
      <c r="B537" s="25"/>
      <c r="C537" s="6"/>
    </row>
    <row r="538" spans="1:3" ht="21.75" customHeight="1" x14ac:dyDescent="0.3">
      <c r="A538" s="839" t="s">
        <v>694</v>
      </c>
      <c r="B538" s="839"/>
    </row>
    <row r="539" spans="1:3" s="10" customFormat="1" ht="45.75" customHeight="1" x14ac:dyDescent="0.3">
      <c r="A539" s="867" t="s">
        <v>695</v>
      </c>
      <c r="B539" s="870"/>
    </row>
    <row r="540" spans="1:3" x14ac:dyDescent="0.3">
      <c r="A540" s="24"/>
      <c r="B540" s="25"/>
      <c r="C540" s="6"/>
    </row>
    <row r="541" spans="1:3" x14ac:dyDescent="0.3">
      <c r="A541" s="24" t="s">
        <v>635</v>
      </c>
      <c r="B541" s="29"/>
      <c r="C541" s="6"/>
    </row>
    <row r="542" spans="1:3" ht="32.25" customHeight="1" x14ac:dyDescent="0.3">
      <c r="A542" s="24"/>
      <c r="B542" s="29"/>
      <c r="C542" s="6"/>
    </row>
    <row r="543" spans="1:3" ht="11.25" customHeight="1" x14ac:dyDescent="0.3">
      <c r="A543" s="6"/>
      <c r="B543" s="6"/>
      <c r="C543" s="23" t="s">
        <v>186</v>
      </c>
    </row>
    <row r="544" spans="1:3" ht="11.25" customHeight="1" x14ac:dyDescent="0.3">
      <c r="A544" s="6"/>
      <c r="B544" s="6"/>
      <c r="C544" s="39"/>
    </row>
    <row r="545" spans="1:3" ht="15.6" x14ac:dyDescent="0.3">
      <c r="A545" s="871" t="s">
        <v>245</v>
      </c>
      <c r="B545" s="871"/>
    </row>
    <row r="546" spans="1:3" x14ac:dyDescent="0.3">
      <c r="A546" s="27"/>
      <c r="B546" s="28"/>
    </row>
    <row r="547" spans="1:3" ht="32.25" customHeight="1" x14ac:dyDescent="0.3">
      <c r="A547" s="839" t="s">
        <v>264</v>
      </c>
      <c r="B547" s="839"/>
    </row>
    <row r="548" spans="1:3" x14ac:dyDescent="0.3">
      <c r="A548" s="24"/>
      <c r="B548" s="25"/>
    </row>
    <row r="549" spans="1:3" x14ac:dyDescent="0.3">
      <c r="A549" s="24" t="s">
        <v>636</v>
      </c>
      <c r="B549" s="29"/>
    </row>
    <row r="550" spans="1:3" x14ac:dyDescent="0.3">
      <c r="A550" s="24"/>
      <c r="B550" s="25"/>
    </row>
    <row r="551" spans="1:3" ht="49.5" customHeight="1" x14ac:dyDescent="0.3">
      <c r="A551" s="839" t="s">
        <v>246</v>
      </c>
      <c r="B551" s="839"/>
    </row>
    <row r="552" spans="1:3" x14ac:dyDescent="0.3">
      <c r="A552" s="24"/>
      <c r="B552" s="25"/>
    </row>
    <row r="553" spans="1:3" ht="28.2" customHeight="1" x14ac:dyDescent="0.3">
      <c r="A553" s="839" t="s">
        <v>637</v>
      </c>
      <c r="B553" s="839"/>
    </row>
    <row r="554" spans="1:3" x14ac:dyDescent="0.3">
      <c r="A554" s="24"/>
      <c r="B554" s="25"/>
    </row>
    <row r="555" spans="1:3" x14ac:dyDescent="0.3">
      <c r="A555" s="24" t="s">
        <v>638</v>
      </c>
      <c r="B555" s="29"/>
    </row>
    <row r="556" spans="1:3" x14ac:dyDescent="0.3">
      <c r="A556" s="24"/>
      <c r="B556" s="25"/>
    </row>
    <row r="557" spans="1:3" ht="20.25" customHeight="1" x14ac:dyDescent="0.3">
      <c r="A557" s="839" t="s">
        <v>21</v>
      </c>
      <c r="B557" s="839"/>
    </row>
    <row r="558" spans="1:3" x14ac:dyDescent="0.3">
      <c r="A558" s="24"/>
      <c r="B558" s="25"/>
    </row>
    <row r="559" spans="1:3" ht="15" thickBot="1" x14ac:dyDescent="0.35">
      <c r="A559" s="49"/>
      <c r="B559" s="59"/>
      <c r="C559" s="23" t="s">
        <v>186</v>
      </c>
    </row>
    <row r="560" spans="1:3" x14ac:dyDescent="0.3">
      <c r="A560" s="844" t="s">
        <v>207</v>
      </c>
      <c r="B560" s="845"/>
    </row>
    <row r="561" spans="1:2" x14ac:dyDescent="0.3">
      <c r="A561" s="65" t="s">
        <v>209</v>
      </c>
      <c r="B561" s="66" t="s">
        <v>247</v>
      </c>
    </row>
    <row r="562" spans="1:2" x14ac:dyDescent="0.3">
      <c r="A562" s="65"/>
      <c r="B562" s="79" t="s">
        <v>671</v>
      </c>
    </row>
    <row r="563" spans="1:2" x14ac:dyDescent="0.3">
      <c r="A563" s="65" t="s">
        <v>209</v>
      </c>
      <c r="B563" s="66" t="s">
        <v>248</v>
      </c>
    </row>
    <row r="564" spans="1:2" x14ac:dyDescent="0.3">
      <c r="A564" s="30"/>
      <c r="B564" s="33" t="s">
        <v>648</v>
      </c>
    </row>
    <row r="565" spans="1:2" x14ac:dyDescent="0.3">
      <c r="A565" s="65" t="s">
        <v>209</v>
      </c>
      <c r="B565" s="66" t="s">
        <v>443</v>
      </c>
    </row>
    <row r="566" spans="1:2" x14ac:dyDescent="0.3">
      <c r="A566" s="65"/>
      <c r="B566" s="33" t="s">
        <v>648</v>
      </c>
    </row>
    <row r="567" spans="1:2" x14ac:dyDescent="0.3">
      <c r="A567" s="30"/>
      <c r="B567" s="77" t="s">
        <v>444</v>
      </c>
    </row>
    <row r="568" spans="1:2" x14ac:dyDescent="0.3">
      <c r="A568" s="65" t="s">
        <v>209</v>
      </c>
      <c r="B568" s="66" t="s">
        <v>500</v>
      </c>
    </row>
    <row r="569" spans="1:2" x14ac:dyDescent="0.3">
      <c r="A569" s="65"/>
      <c r="B569" s="66" t="s">
        <v>501</v>
      </c>
    </row>
    <row r="570" spans="1:2" ht="28.8" x14ac:dyDescent="0.3">
      <c r="A570" s="65"/>
      <c r="B570" s="68" t="s">
        <v>672</v>
      </c>
    </row>
    <row r="571" spans="1:2" x14ac:dyDescent="0.3">
      <c r="A571" s="65"/>
      <c r="B571" s="66" t="s">
        <v>412</v>
      </c>
    </row>
    <row r="572" spans="1:2" x14ac:dyDescent="0.3">
      <c r="A572" s="30"/>
      <c r="B572" s="77" t="s">
        <v>673</v>
      </c>
    </row>
    <row r="573" spans="1:2" x14ac:dyDescent="0.3">
      <c r="A573" s="65" t="s">
        <v>209</v>
      </c>
      <c r="B573" s="88" t="s">
        <v>639</v>
      </c>
    </row>
    <row r="574" spans="1:2" x14ac:dyDescent="0.3">
      <c r="A574" s="65"/>
      <c r="B574" s="33" t="s">
        <v>640</v>
      </c>
    </row>
    <row r="575" spans="1:2" x14ac:dyDescent="0.3">
      <c r="A575" s="65" t="s">
        <v>209</v>
      </c>
      <c r="B575" s="66" t="s">
        <v>230</v>
      </c>
    </row>
    <row r="576" spans="1:2" x14ac:dyDescent="0.3">
      <c r="A576" s="65"/>
      <c r="B576" s="68" t="s">
        <v>231</v>
      </c>
    </row>
    <row r="577" spans="1:3" x14ac:dyDescent="0.3">
      <c r="A577" s="65" t="s">
        <v>209</v>
      </c>
      <c r="B577" s="69" t="s">
        <v>641</v>
      </c>
    </row>
    <row r="578" spans="1:3" x14ac:dyDescent="0.3">
      <c r="A578" s="65"/>
      <c r="B578" s="68" t="s">
        <v>612</v>
      </c>
    </row>
    <row r="579" spans="1:3" x14ac:dyDescent="0.3">
      <c r="A579" s="65" t="s">
        <v>209</v>
      </c>
      <c r="B579" s="66" t="s">
        <v>613</v>
      </c>
    </row>
    <row r="580" spans="1:3" x14ac:dyDescent="0.3">
      <c r="A580" s="65"/>
      <c r="B580" s="68" t="s">
        <v>659</v>
      </c>
    </row>
    <row r="581" spans="1:3" ht="15" thickBot="1" x14ac:dyDescent="0.35">
      <c r="A581" s="89" t="s">
        <v>209</v>
      </c>
      <c r="B581" s="90" t="s">
        <v>249</v>
      </c>
    </row>
    <row r="582" spans="1:3" x14ac:dyDescent="0.3">
      <c r="A582" s="27"/>
      <c r="B582" s="28"/>
    </row>
    <row r="583" spans="1:3" ht="38.25" customHeight="1" x14ac:dyDescent="0.35">
      <c r="A583" s="837" t="s">
        <v>94</v>
      </c>
      <c r="B583" s="837"/>
      <c r="C583" s="6"/>
    </row>
    <row r="584" spans="1:3" x14ac:dyDescent="0.3">
      <c r="A584" s="27"/>
      <c r="B584" s="28"/>
      <c r="C584" s="23" t="s">
        <v>186</v>
      </c>
    </row>
    <row r="585" spans="1:3" x14ac:dyDescent="0.3">
      <c r="A585" s="27"/>
      <c r="B585" s="28"/>
    </row>
    <row r="586" spans="1:3" ht="15.6" x14ac:dyDescent="0.3">
      <c r="A586" s="854" t="s">
        <v>203</v>
      </c>
      <c r="B586" s="854"/>
    </row>
    <row r="587" spans="1:3" x14ac:dyDescent="0.3">
      <c r="A587" s="27"/>
      <c r="B587" s="28"/>
    </row>
    <row r="588" spans="1:3" ht="34.5" customHeight="1" x14ac:dyDescent="0.3">
      <c r="A588" s="839" t="s">
        <v>404</v>
      </c>
      <c r="B588" s="839"/>
    </row>
    <row r="589" spans="1:3" x14ac:dyDescent="0.3">
      <c r="A589" s="91"/>
      <c r="B589" s="92"/>
    </row>
    <row r="590" spans="1:3" ht="34.5" customHeight="1" x14ac:dyDescent="0.3">
      <c r="A590" s="839" t="s">
        <v>359</v>
      </c>
      <c r="B590" s="839"/>
    </row>
    <row r="591" spans="1:3" x14ac:dyDescent="0.3">
      <c r="A591" s="91"/>
      <c r="B591" s="92"/>
    </row>
    <row r="592" spans="1:3" x14ac:dyDescent="0.3">
      <c r="A592" s="868" t="s">
        <v>642</v>
      </c>
      <c r="B592" s="869"/>
    </row>
    <row r="593" spans="1:3" x14ac:dyDescent="0.3">
      <c r="A593" s="91"/>
      <c r="B593" s="92"/>
    </row>
    <row r="594" spans="1:3" ht="33.75" customHeight="1" x14ac:dyDescent="0.3">
      <c r="A594" s="839" t="s">
        <v>674</v>
      </c>
      <c r="B594" s="839"/>
    </row>
    <row r="595" spans="1:3" s="738" customFormat="1" x14ac:dyDescent="0.3">
      <c r="A595" s="892" t="s">
        <v>769</v>
      </c>
      <c r="B595" s="893"/>
    </row>
    <row r="596" spans="1:3" s="738" customFormat="1" x14ac:dyDescent="0.3">
      <c r="A596" s="897" t="s">
        <v>770</v>
      </c>
      <c r="B596" s="898"/>
    </row>
    <row r="597" spans="1:3" x14ac:dyDescent="0.3">
      <c r="A597" s="91"/>
      <c r="B597" s="92"/>
    </row>
    <row r="598" spans="1:3" ht="34.5" customHeight="1" x14ac:dyDescent="0.3">
      <c r="A598" s="866" t="s">
        <v>250</v>
      </c>
      <c r="B598" s="894"/>
    </row>
    <row r="599" spans="1:3" x14ac:dyDescent="0.3">
      <c r="A599" s="24"/>
      <c r="B599" s="25"/>
    </row>
    <row r="600" spans="1:3" ht="20.25" customHeight="1" x14ac:dyDescent="0.3">
      <c r="A600" s="839" t="s">
        <v>643</v>
      </c>
      <c r="B600" s="839"/>
    </row>
    <row r="601" spans="1:3" x14ac:dyDescent="0.3">
      <c r="A601" s="24"/>
      <c r="B601" s="25"/>
    </row>
    <row r="602" spans="1:3" ht="33" customHeight="1" x14ac:dyDescent="0.3">
      <c r="A602" s="839" t="s">
        <v>644</v>
      </c>
      <c r="B602" s="839"/>
    </row>
    <row r="603" spans="1:3" x14ac:dyDescent="0.3">
      <c r="A603" s="24"/>
      <c r="B603" s="25"/>
    </row>
    <row r="604" spans="1:3" ht="20.25" customHeight="1" x14ac:dyDescent="0.3">
      <c r="A604" s="862" t="s">
        <v>645</v>
      </c>
      <c r="B604" s="862"/>
    </row>
    <row r="605" spans="1:3" x14ac:dyDescent="0.3">
      <c r="A605" s="24"/>
      <c r="B605" s="25"/>
    </row>
    <row r="606" spans="1:3" ht="21" customHeight="1" x14ac:dyDescent="0.3">
      <c r="A606" s="839" t="s">
        <v>646</v>
      </c>
      <c r="B606" s="839"/>
    </row>
    <row r="607" spans="1:3" x14ac:dyDescent="0.3">
      <c r="A607" s="24"/>
      <c r="B607" s="25"/>
      <c r="C607" s="6"/>
    </row>
    <row r="608" spans="1:3" x14ac:dyDescent="0.3">
      <c r="A608" s="27"/>
      <c r="B608" s="28"/>
      <c r="C608" s="23" t="s">
        <v>186</v>
      </c>
    </row>
    <row r="609" spans="1:3" ht="13.5" customHeight="1" x14ac:dyDescent="0.3">
      <c r="A609" s="27"/>
      <c r="B609" s="28"/>
    </row>
    <row r="610" spans="1:3" ht="13.5" customHeight="1" x14ac:dyDescent="0.3">
      <c r="A610" s="854" t="s">
        <v>204</v>
      </c>
      <c r="B610" s="854"/>
    </row>
    <row r="611" spans="1:3" ht="13.5" customHeight="1" x14ac:dyDescent="0.3">
      <c r="A611" s="93"/>
      <c r="B611" s="93"/>
    </row>
    <row r="612" spans="1:3" x14ac:dyDescent="0.3">
      <c r="A612" s="27" t="s">
        <v>22</v>
      </c>
      <c r="B612" s="28"/>
    </row>
    <row r="613" spans="1:3" x14ac:dyDescent="0.3">
      <c r="A613" s="24"/>
      <c r="B613" s="29"/>
    </row>
    <row r="614" spans="1:3" x14ac:dyDescent="0.3">
      <c r="A614" s="60"/>
      <c r="B614" s="60"/>
    </row>
    <row r="615" spans="1:3" x14ac:dyDescent="0.3">
      <c r="A615" s="37"/>
      <c r="B615" s="94"/>
    </row>
    <row r="616" spans="1:3" x14ac:dyDescent="0.3">
      <c r="A616" s="37"/>
      <c r="B616" s="94"/>
    </row>
    <row r="617" spans="1:3" x14ac:dyDescent="0.3">
      <c r="A617" s="95" t="s">
        <v>647</v>
      </c>
      <c r="B617" s="96" t="s">
        <v>675</v>
      </c>
    </row>
    <row r="618" spans="1:3" x14ac:dyDescent="0.3">
      <c r="A618" s="895"/>
      <c r="B618" s="896"/>
    </row>
    <row r="619" spans="1:3" x14ac:dyDescent="0.3">
      <c r="A619" s="846" t="s">
        <v>23</v>
      </c>
      <c r="B619" s="846"/>
    </row>
    <row r="620" spans="1:3" x14ac:dyDescent="0.3">
      <c r="A620" s="24"/>
      <c r="B620" s="25"/>
    </row>
    <row r="621" spans="1:3" ht="20.25" customHeight="1" x14ac:dyDescent="0.3">
      <c r="A621" s="846" t="s">
        <v>24</v>
      </c>
      <c r="B621" s="846"/>
    </row>
    <row r="622" spans="1:3" s="741" customFormat="1" ht="31.95" customHeight="1" x14ac:dyDescent="0.3">
      <c r="A622" s="877" t="s">
        <v>771</v>
      </c>
      <c r="B622" s="878"/>
    </row>
    <row r="623" spans="1:3" ht="78" customHeight="1" x14ac:dyDescent="0.3">
      <c r="A623" s="24"/>
      <c r="B623" s="29"/>
      <c r="C623" s="6"/>
    </row>
    <row r="624" spans="1:3" x14ac:dyDescent="0.3">
      <c r="A624" s="37"/>
      <c r="B624" s="94"/>
      <c r="C624" s="23" t="s">
        <v>186</v>
      </c>
    </row>
    <row r="625" spans="1:3" x14ac:dyDescent="0.3">
      <c r="A625" s="27"/>
      <c r="B625" s="28"/>
    </row>
    <row r="626" spans="1:3" ht="12.75" customHeight="1" x14ac:dyDescent="0.3">
      <c r="A626" s="871" t="s">
        <v>205</v>
      </c>
      <c r="B626" s="871"/>
    </row>
    <row r="627" spans="1:3" x14ac:dyDescent="0.3">
      <c r="A627" s="27"/>
      <c r="B627" s="28"/>
    </row>
    <row r="628" spans="1:3" ht="16.5" customHeight="1" x14ac:dyDescent="0.3">
      <c r="A628" s="839" t="s">
        <v>445</v>
      </c>
      <c r="B628" s="862"/>
    </row>
    <row r="629" spans="1:3" x14ac:dyDescent="0.3">
      <c r="A629" s="24"/>
      <c r="B629" s="25"/>
    </row>
    <row r="630" spans="1:3" ht="14.4" customHeight="1" x14ac:dyDescent="0.3">
      <c r="A630" s="839" t="s">
        <v>446</v>
      </c>
      <c r="B630" s="862"/>
    </row>
    <row r="631" spans="1:3" x14ac:dyDescent="0.3">
      <c r="A631" s="24"/>
      <c r="B631" s="25"/>
    </row>
    <row r="632" spans="1:3" ht="14.4" customHeight="1" x14ac:dyDescent="0.3">
      <c r="A632" s="874" t="s">
        <v>772</v>
      </c>
      <c r="B632" s="875"/>
    </row>
    <row r="633" spans="1:3" s="738" customFormat="1" ht="14.4" customHeight="1" x14ac:dyDescent="0.3">
      <c r="A633" s="877" t="s">
        <v>773</v>
      </c>
      <c r="B633" s="876"/>
    </row>
    <row r="634" spans="1:3" x14ac:dyDescent="0.3">
      <c r="A634" s="24"/>
      <c r="B634" s="25"/>
    </row>
    <row r="635" spans="1:3" ht="33" customHeight="1" x14ac:dyDescent="0.3">
      <c r="A635" s="839" t="s">
        <v>405</v>
      </c>
      <c r="B635" s="862"/>
    </row>
    <row r="636" spans="1:3" x14ac:dyDescent="0.3">
      <c r="A636" s="24"/>
      <c r="B636" s="25"/>
      <c r="C636" s="6"/>
    </row>
    <row r="637" spans="1:3" ht="18.75" customHeight="1" x14ac:dyDescent="0.3">
      <c r="A637" s="839" t="s">
        <v>696</v>
      </c>
      <c r="B637" s="862"/>
    </row>
    <row r="638" spans="1:3" s="10" customFormat="1" ht="15" customHeight="1" x14ac:dyDescent="0.3">
      <c r="A638" s="867" t="s">
        <v>697</v>
      </c>
      <c r="B638" s="876"/>
    </row>
    <row r="639" spans="1:3" x14ac:dyDescent="0.3">
      <c r="A639" s="24"/>
      <c r="B639" s="25"/>
    </row>
    <row r="640" spans="1:3" ht="15" thickBot="1" x14ac:dyDescent="0.35"/>
    <row r="641" spans="1:3" x14ac:dyDescent="0.3">
      <c r="A641" s="844" t="s">
        <v>207</v>
      </c>
      <c r="B641" s="845"/>
    </row>
    <row r="642" spans="1:3" x14ac:dyDescent="0.3">
      <c r="A642" s="65" t="s">
        <v>209</v>
      </c>
      <c r="B642" s="97" t="s">
        <v>171</v>
      </c>
    </row>
    <row r="643" spans="1:3" x14ac:dyDescent="0.3">
      <c r="A643" s="98"/>
      <c r="B643" s="99" t="s">
        <v>568</v>
      </c>
    </row>
    <row r="644" spans="1:3" x14ac:dyDescent="0.3">
      <c r="A644" s="65" t="s">
        <v>209</v>
      </c>
      <c r="B644" s="100" t="s">
        <v>676</v>
      </c>
    </row>
    <row r="645" spans="1:3" x14ac:dyDescent="0.3">
      <c r="A645" s="98"/>
      <c r="B645" s="99" t="s">
        <v>677</v>
      </c>
    </row>
    <row r="646" spans="1:3" x14ac:dyDescent="0.3">
      <c r="A646" s="65" t="s">
        <v>209</v>
      </c>
      <c r="B646" s="97" t="s">
        <v>265</v>
      </c>
    </row>
    <row r="647" spans="1:3" x14ac:dyDescent="0.3">
      <c r="A647" s="98"/>
      <c r="B647" s="33" t="s">
        <v>648</v>
      </c>
    </row>
    <row r="648" spans="1:3" x14ac:dyDescent="0.3">
      <c r="A648" s="65" t="s">
        <v>209</v>
      </c>
      <c r="B648" s="97" t="s">
        <v>385</v>
      </c>
    </row>
    <row r="649" spans="1:3" x14ac:dyDescent="0.3">
      <c r="A649" s="101"/>
      <c r="B649" s="77" t="s">
        <v>678</v>
      </c>
    </row>
    <row r="650" spans="1:3" x14ac:dyDescent="0.3">
      <c r="A650" s="65" t="s">
        <v>209</v>
      </c>
      <c r="B650" s="66" t="s">
        <v>251</v>
      </c>
    </row>
    <row r="651" spans="1:3" x14ac:dyDescent="0.3">
      <c r="A651" s="65" t="s">
        <v>209</v>
      </c>
      <c r="B651" s="102" t="s">
        <v>252</v>
      </c>
    </row>
    <row r="652" spans="1:3" x14ac:dyDescent="0.3">
      <c r="A652" s="65"/>
      <c r="B652" s="77" t="s">
        <v>253</v>
      </c>
    </row>
    <row r="653" spans="1:3" x14ac:dyDescent="0.3">
      <c r="A653" s="103" t="s">
        <v>254</v>
      </c>
      <c r="B653" s="31" t="s">
        <v>255</v>
      </c>
    </row>
    <row r="654" spans="1:3" x14ac:dyDescent="0.3">
      <c r="A654" s="30"/>
      <c r="B654" s="77" t="s">
        <v>648</v>
      </c>
    </row>
    <row r="655" spans="1:3" ht="15" thickBot="1" x14ac:dyDescent="0.35">
      <c r="A655" s="104" t="s">
        <v>254</v>
      </c>
      <c r="B655" s="105" t="s">
        <v>649</v>
      </c>
      <c r="C655" s="23" t="s">
        <v>186</v>
      </c>
    </row>
    <row r="656" spans="1:3" x14ac:dyDescent="0.3">
      <c r="A656" s="27"/>
    </row>
    <row r="657" spans="1:2" ht="18" customHeight="1" x14ac:dyDescent="0.35">
      <c r="A657" s="873" t="s">
        <v>775</v>
      </c>
      <c r="B657" s="873"/>
    </row>
    <row r="658" spans="1:2" ht="30.75" customHeight="1" x14ac:dyDescent="0.3">
      <c r="A658" s="106"/>
      <c r="B658" s="107" t="s">
        <v>556</v>
      </c>
    </row>
    <row r="659" spans="1:2" ht="18" customHeight="1" x14ac:dyDescent="0.35">
      <c r="A659" s="879" t="s">
        <v>793</v>
      </c>
      <c r="B659" s="880"/>
    </row>
    <row r="660" spans="1:2" s="794" customFormat="1" ht="30" customHeight="1" x14ac:dyDescent="0.3">
      <c r="A660" s="796"/>
      <c r="B660" s="107" t="s">
        <v>556</v>
      </c>
    </row>
    <row r="661" spans="1:2" s="794" customFormat="1" ht="18" customHeight="1" x14ac:dyDescent="0.35">
      <c r="A661" s="879" t="s">
        <v>794</v>
      </c>
      <c r="B661" s="880"/>
    </row>
    <row r="662" spans="1:2" s="738" customFormat="1" ht="28.95" customHeight="1" x14ac:dyDescent="0.3">
      <c r="A662" s="654"/>
      <c r="B662" s="107" t="s">
        <v>556</v>
      </c>
    </row>
    <row r="663" spans="1:2" ht="18" customHeight="1" x14ac:dyDescent="0.35">
      <c r="A663" s="872" t="s">
        <v>795</v>
      </c>
      <c r="B663" s="872"/>
    </row>
  </sheetData>
  <sheetProtection algorithmName="SHA-512" hashValue="BMItAf7RnwKybGaY3CqGbVHyQv1BAMr5NIE+wMpndMmR3KIDVXUuig60thYnW4U032pdUTq0Kmn5HVMlwJfXzA==" saltValue="flj+FNVe199CG41lffoo1g==" spinCount="100000" sheet="1" selectLockedCells="1"/>
  <mergeCells count="190">
    <mergeCell ref="A594:B594"/>
    <mergeCell ref="A595:B595"/>
    <mergeCell ref="A598:B598"/>
    <mergeCell ref="A600:B600"/>
    <mergeCell ref="A602:B602"/>
    <mergeCell ref="A604:B604"/>
    <mergeCell ref="A606:B606"/>
    <mergeCell ref="A610:B610"/>
    <mergeCell ref="A618:B618"/>
    <mergeCell ref="A596:B596"/>
    <mergeCell ref="A421:B421"/>
    <mergeCell ref="A423:B423"/>
    <mergeCell ref="A425:B425"/>
    <mergeCell ref="A464:B464"/>
    <mergeCell ref="A467:B467"/>
    <mergeCell ref="A469:B469"/>
    <mergeCell ref="A471:B471"/>
    <mergeCell ref="A473:B473"/>
    <mergeCell ref="A475:B475"/>
    <mergeCell ref="A287:B287"/>
    <mergeCell ref="A289:B289"/>
    <mergeCell ref="A297:B297"/>
    <mergeCell ref="A299:B299"/>
    <mergeCell ref="A303:B303"/>
    <mergeCell ref="A305:B305"/>
    <mergeCell ref="A307:B307"/>
    <mergeCell ref="A311:A323"/>
    <mergeCell ref="A324:A336"/>
    <mergeCell ref="A308:B308"/>
    <mergeCell ref="A50:B50"/>
    <mergeCell ref="A53:B53"/>
    <mergeCell ref="A56:B56"/>
    <mergeCell ref="A59:B59"/>
    <mergeCell ref="A65:B65"/>
    <mergeCell ref="A69:B69"/>
    <mergeCell ref="A70:B70"/>
    <mergeCell ref="A71:B71"/>
    <mergeCell ref="A80:B80"/>
    <mergeCell ref="A77:B77"/>
    <mergeCell ref="A79:B79"/>
    <mergeCell ref="A58:B58"/>
    <mergeCell ref="A61:B61"/>
    <mergeCell ref="A68:B68"/>
    <mergeCell ref="A73:B73"/>
    <mergeCell ref="A74:B74"/>
    <mergeCell ref="A76:B76"/>
    <mergeCell ref="A663:B663"/>
    <mergeCell ref="A657:B657"/>
    <mergeCell ref="A619:B619"/>
    <mergeCell ref="A621:B621"/>
    <mergeCell ref="A626:B626"/>
    <mergeCell ref="A628:B628"/>
    <mergeCell ref="A630:B630"/>
    <mergeCell ref="A632:B632"/>
    <mergeCell ref="A635:B635"/>
    <mergeCell ref="A637:B637"/>
    <mergeCell ref="A641:B641"/>
    <mergeCell ref="A638:B638"/>
    <mergeCell ref="A622:B622"/>
    <mergeCell ref="A633:B633"/>
    <mergeCell ref="A659:B659"/>
    <mergeCell ref="A661:B661"/>
    <mergeCell ref="A592:B592"/>
    <mergeCell ref="A531:B531"/>
    <mergeCell ref="A533:B533"/>
    <mergeCell ref="A536:B536"/>
    <mergeCell ref="A538:B538"/>
    <mergeCell ref="A505:B505"/>
    <mergeCell ref="A509:B509"/>
    <mergeCell ref="A511:B511"/>
    <mergeCell ref="A513:B513"/>
    <mergeCell ref="A507:B507"/>
    <mergeCell ref="A516:B516"/>
    <mergeCell ref="A539:B539"/>
    <mergeCell ref="A545:B545"/>
    <mergeCell ref="A547:B547"/>
    <mergeCell ref="A551:B551"/>
    <mergeCell ref="A553:B553"/>
    <mergeCell ref="A557:B557"/>
    <mergeCell ref="A560:B560"/>
    <mergeCell ref="A586:B586"/>
    <mergeCell ref="A588:B588"/>
    <mergeCell ref="A590:B590"/>
    <mergeCell ref="A583:B583"/>
    <mergeCell ref="A496:B496"/>
    <mergeCell ref="A501:B501"/>
    <mergeCell ref="A499:B499"/>
    <mergeCell ref="A481:B481"/>
    <mergeCell ref="A483:B483"/>
    <mergeCell ref="A485:B485"/>
    <mergeCell ref="A489:B489"/>
    <mergeCell ref="A490:B490"/>
    <mergeCell ref="A492:B492"/>
    <mergeCell ref="A494:B494"/>
    <mergeCell ref="A337:A349"/>
    <mergeCell ref="A350:A362"/>
    <mergeCell ref="A363:A375"/>
    <mergeCell ref="A379:B379"/>
    <mergeCell ref="A381:B381"/>
    <mergeCell ref="A387:B387"/>
    <mergeCell ref="A389:B389"/>
    <mergeCell ref="A390:B390"/>
    <mergeCell ref="A392:B392"/>
    <mergeCell ref="A135:B135"/>
    <mergeCell ref="A137:B137"/>
    <mergeCell ref="A138:B138"/>
    <mergeCell ref="A139:B139"/>
    <mergeCell ref="A141:B141"/>
    <mergeCell ref="A142:B142"/>
    <mergeCell ref="A143:B143"/>
    <mergeCell ref="A151:B151"/>
    <mergeCell ref="A159:B159"/>
    <mergeCell ref="A281:B281"/>
    <mergeCell ref="A269:B269"/>
    <mergeCell ref="A265:B265"/>
    <mergeCell ref="A273:B273"/>
    <mergeCell ref="A275:B275"/>
    <mergeCell ref="A277:B277"/>
    <mergeCell ref="A279:B279"/>
    <mergeCell ref="A199:B199"/>
    <mergeCell ref="A201:B201"/>
    <mergeCell ref="A203:B203"/>
    <mergeCell ref="A205:B205"/>
    <mergeCell ref="A213:B213"/>
    <mergeCell ref="A215:B215"/>
    <mergeCell ref="A234:B234"/>
    <mergeCell ref="A236:B236"/>
    <mergeCell ref="A243:B243"/>
    <mergeCell ref="A256:B256"/>
    <mergeCell ref="A259:B259"/>
    <mergeCell ref="A261:B261"/>
    <mergeCell ref="A207:B207"/>
    <mergeCell ref="A209:B209"/>
    <mergeCell ref="A283:B283"/>
    <mergeCell ref="A223:B223"/>
    <mergeCell ref="A188:B188"/>
    <mergeCell ref="A225:B225"/>
    <mergeCell ref="A164:B164"/>
    <mergeCell ref="A165:B165"/>
    <mergeCell ref="A169:B169"/>
    <mergeCell ref="A195:B195"/>
    <mergeCell ref="A229:B229"/>
    <mergeCell ref="A231:B231"/>
    <mergeCell ref="A227:B227"/>
    <mergeCell ref="A251:B251"/>
    <mergeCell ref="A263:B263"/>
    <mergeCell ref="A219:B219"/>
    <mergeCell ref="A221:B221"/>
    <mergeCell ref="A190:B190"/>
    <mergeCell ref="A211:B211"/>
    <mergeCell ref="A237:B237"/>
    <mergeCell ref="A239:B239"/>
    <mergeCell ref="A241:B241"/>
    <mergeCell ref="A245:B245"/>
    <mergeCell ref="A197:B197"/>
    <mergeCell ref="A267:B267"/>
    <mergeCell ref="A271:B271"/>
    <mergeCell ref="A193:B193"/>
    <mergeCell ref="A166:B166"/>
    <mergeCell ref="A144:B144"/>
    <mergeCell ref="A149:B149"/>
    <mergeCell ref="A146:B146"/>
    <mergeCell ref="A150:B150"/>
    <mergeCell ref="A155:B155"/>
    <mergeCell ref="A162:B162"/>
    <mergeCell ref="A168:B168"/>
    <mergeCell ref="A147:B147"/>
    <mergeCell ref="A148:B148"/>
    <mergeCell ref="A153:B153"/>
    <mergeCell ref="A167:B167"/>
    <mergeCell ref="A170:B170"/>
    <mergeCell ref="A160:B160"/>
    <mergeCell ref="A154:B154"/>
    <mergeCell ref="A156:B156"/>
    <mergeCell ref="A157:B157"/>
    <mergeCell ref="A161:B161"/>
    <mergeCell ref="A172:B172"/>
    <mergeCell ref="A173:B173"/>
    <mergeCell ref="A174:B174"/>
    <mergeCell ref="A175:B175"/>
    <mergeCell ref="A176:B176"/>
    <mergeCell ref="A177:B177"/>
    <mergeCell ref="A178:B178"/>
    <mergeCell ref="A180:B180"/>
    <mergeCell ref="A181:B181"/>
    <mergeCell ref="A182:B182"/>
    <mergeCell ref="A183:B183"/>
    <mergeCell ref="A184:B184"/>
    <mergeCell ref="A185:B185"/>
    <mergeCell ref="A186:B186"/>
  </mergeCells>
  <phoneticPr fontId="5" type="noConversion"/>
  <hyperlinks>
    <hyperlink ref="A657:B657" location="financieel_luik" display="5. Financieel luik: klik hier" xr:uid="{00000000-0004-0000-0000-000000000000}"/>
    <hyperlink ref="C81" location="top" display="top ▲" xr:uid="{00000000-0004-0000-0000-000001000000}"/>
    <hyperlink ref="A164" display="5. Financieel luik" xr:uid="{00000000-0004-0000-0000-000002000000}"/>
    <hyperlink ref="A139:B139" location="schema" display="Schema" xr:uid="{00000000-0004-0000-0000-000003000000}"/>
    <hyperlink ref="A143:B143" location="adminigegevens" display="1.2 Administratieve gegevens van de op te richten onderneming" xr:uid="{00000000-0004-0000-0000-000004000000}"/>
    <hyperlink ref="A166:B166" location="oprichtingskosten" display="5.2 Investeringen" xr:uid="{00000000-0004-0000-0000-000005000000}"/>
    <hyperlink ref="A167:B167" location="financiering" display="5.3 Financiering" xr:uid="{00000000-0004-0000-0000-000006000000}"/>
    <hyperlink ref="A144:B144" location="basisidee" display="1.3 Basisidee" xr:uid="{00000000-0004-0000-0000-000007000000}"/>
    <hyperlink ref="A148:B148" location="klanten" display="2.2 Klanten" xr:uid="{00000000-0004-0000-0000-000008000000}"/>
    <hyperlink ref="A149:B149" location="concurrenten" display="2.3 Concurrenten" xr:uid="{00000000-0004-0000-0000-000009000000}"/>
    <hyperlink ref="A154:B154" location="klantenbeleid" display="3.1 Klantenbeleid" xr:uid="{00000000-0004-0000-0000-00000A000000}"/>
    <hyperlink ref="A155:B155" location="prijsbeleid" display="3.2 Prijs" xr:uid="{00000000-0004-0000-0000-00000B000000}"/>
    <hyperlink ref="A156:B156" location="plaats" display="3.3 Plaats" xr:uid="{00000000-0004-0000-0000-00000C000000}"/>
    <hyperlink ref="A157:B157" location="promotie" display="3.4 Promotie" xr:uid="{00000000-0004-0000-0000-00000D000000}"/>
    <hyperlink ref="A160:B160" location="algemene_organisatie" display="4.1 Algemene organisatie" xr:uid="{00000000-0004-0000-0000-00000E000000}"/>
    <hyperlink ref="A161:B161" location="juridische_vorm" display="4.2 Juridische vorm" xr:uid="{00000000-0004-0000-0000-00000F000000}"/>
    <hyperlink ref="A162:B162" location="administr_form" display="4.3 Administratieve formaliteiten" xr:uid="{00000000-0004-0000-0000-000010000000}"/>
    <hyperlink ref="A147:B147" location="bespreking_omgeving" display="2.1 Bespreking van de omgeving (omgevingsfactoren)" xr:uid="{00000000-0004-0000-0000-000011000000}"/>
    <hyperlink ref="A137:B137" location="top" display="top" xr:uid="{00000000-0004-0000-0000-000012000000}"/>
    <hyperlink ref="A168:B168" location="vastekosten" display="5.4 Vaste kosten" xr:uid="{00000000-0004-0000-0000-000013000000}"/>
    <hyperlink ref="A169:B169" location="doodpuntomzet" display="5.5 Doodpuntomzet" xr:uid="{00000000-0004-0000-0000-000014000000}"/>
    <hyperlink ref="A150:B150" location="leveranciers" display="2.4 Leveranciers" xr:uid="{00000000-0004-0000-0000-000015000000}"/>
    <hyperlink ref="A151:B151" location="partners" display="2.5 Partners" xr:uid="{00000000-0004-0000-0000-000016000000}"/>
    <hyperlink ref="A153:B153" location="klantenbeleid" display="3. Commercieel plan" xr:uid="{00000000-0004-0000-0000-000017000000}"/>
    <hyperlink ref="A159:B159" location="organisatieplan" display="4. Organisatieplan" xr:uid="{00000000-0004-0000-0000-000018000000}"/>
    <hyperlink ref="A142:B142" location="persoonlijkegegev" display="1.1 Persoonlijke gegevens" xr:uid="{00000000-0004-0000-0000-000019000000}"/>
    <hyperlink ref="C194" location="inhoudstafel" display="top ▲" xr:uid="{00000000-0004-0000-0000-00001A000000}"/>
    <hyperlink ref="C233" location="inhoudstafel" display="top ▲" xr:uid="{00000000-0004-0000-0000-00001B000000}"/>
    <hyperlink ref="B253" r:id="rId1" xr:uid="{00000000-0004-0000-0000-00001C000000}"/>
    <hyperlink ref="C257" location="inhoudstafel" display="top ▲" xr:uid="{00000000-0004-0000-0000-00001D000000}"/>
    <hyperlink ref="C301" location="inhoudstafel" display="top ▲" xr:uid="{00000000-0004-0000-0000-00001E000000}"/>
    <hyperlink ref="B457" r:id="rId2" xr:uid="{00000000-0004-0000-0000-00001F000000}"/>
    <hyperlink ref="B454" r:id="rId3" xr:uid="{00000000-0004-0000-0000-000020000000}"/>
    <hyperlink ref="C385" location="inhoudstafel" display="top ▲" xr:uid="{00000000-0004-0000-0000-000021000000}"/>
    <hyperlink ref="C419" location="inhoudstafel" display="top ▲" xr:uid="{00000000-0004-0000-0000-000022000000}"/>
    <hyperlink ref="B435" r:id="rId4" xr:uid="{00000000-0004-0000-0000-000023000000}"/>
    <hyperlink ref="B437" r:id="rId5" xr:uid="{00000000-0004-0000-0000-000024000000}"/>
    <hyperlink ref="C465" location="inhoudstafel" display="top ▲" xr:uid="{00000000-0004-0000-0000-000025000000}"/>
    <hyperlink ref="C503" location="inhoudstafel" display="top ▲" xr:uid="{00000000-0004-0000-0000-000026000000}"/>
    <hyperlink ref="C543" location="inhoudstafel" display="top ▲" xr:uid="{00000000-0004-0000-0000-000027000000}"/>
    <hyperlink ref="C559" location="inhoudstafel" display="top ▲" xr:uid="{00000000-0004-0000-0000-000028000000}"/>
    <hyperlink ref="C584" location="inhoudstafel" display="top ▲" xr:uid="{00000000-0004-0000-0000-000029000000}"/>
    <hyperlink ref="C608" location="inhoudstafel" display="top ▲" xr:uid="{00000000-0004-0000-0000-00002A000000}"/>
    <hyperlink ref="C624" location="inhoudstafel" display="top ▲" xr:uid="{00000000-0004-0000-0000-00002B000000}"/>
    <hyperlink ref="B652" r:id="rId6" xr:uid="{00000000-0004-0000-0000-00002C000000}"/>
    <hyperlink ref="A165:B165" location="'Financieel luik trap 0-1'!A22" display="5.1 Situatieschets" xr:uid="{00000000-0004-0000-0000-00002D000000}"/>
    <hyperlink ref="B643" r:id="rId7" xr:uid="{00000000-0004-0000-0000-00002E000000}"/>
    <hyperlink ref="C285" location="inhoudstafel" display="top ▲" xr:uid="{00000000-0004-0000-0000-00002F000000}"/>
    <hyperlink ref="A141:B141" location="pers_gegevens" display="1. Projectvoorstelling" xr:uid="{00000000-0004-0000-0000-000030000000}"/>
    <hyperlink ref="A146:B146" location="bespreking_omgeving" display="2. Omgevingsanalyse" xr:uid="{00000000-0004-0000-0000-000031000000}"/>
    <hyperlink ref="B452" r:id="rId8" xr:uid="{00000000-0004-0000-0000-000032000000}"/>
    <hyperlink ref="A170" location="haalbaarheidstoets" display="5.6 Haalbaarheidstoets" xr:uid="{00000000-0004-0000-0000-000033000000}"/>
    <hyperlink ref="A188:B188" location="Kasplan!A1" display="8. Kasplan" xr:uid="{00000000-0004-0000-0000-000034000000}"/>
    <hyperlink ref="A663:B663" location="Kasplan!A1" display="7. Kasplan: klik hier" xr:uid="{00000000-0004-0000-0000-000035000000}"/>
    <hyperlink ref="A190:B190" location="'Verklarende woordenlijst'!A1" display="9. Verklarende woordenlijst" xr:uid="{00000000-0004-0000-0000-000036000000}"/>
    <hyperlink ref="B562" r:id="rId9" display="infrastructuurdeskundigen Kind en Gezin: http://www.kindengezin.be/formulieren/planadvies.jsp" xr:uid="{00000000-0004-0000-0000-000037000000}"/>
    <hyperlink ref="B647" r:id="rId10" xr:uid="{00000000-0004-0000-0000-000038000000}"/>
    <hyperlink ref="B649" r:id="rId11" xr:uid="{00000000-0004-0000-0000-000039000000}"/>
    <hyperlink ref="B567" r:id="rId12" xr:uid="{00000000-0004-0000-0000-00003A000000}"/>
    <hyperlink ref="A164:B164" location="'Financieel luik trap 0-1'!A1" display="5. Financieel luik trap 0-1" xr:uid="{00000000-0004-0000-0000-00003C000000}"/>
    <hyperlink ref="B570" r:id="rId13" location="Voedselhygine" xr:uid="{00000000-0004-0000-0000-00003D000000}"/>
    <hyperlink ref="B572" r:id="rId14" xr:uid="{00000000-0004-0000-0000-00003E000000}"/>
    <hyperlink ref="B254" r:id="rId15" xr:uid="{00000000-0004-0000-0000-00003F000000}"/>
    <hyperlink ref="B446" r:id="rId16" display="www.voka.be" xr:uid="{00000000-0004-0000-0000-000040000000}"/>
    <hyperlink ref="B447" r:id="rId17" xr:uid="{00000000-0004-0000-0000-000041000000}"/>
    <hyperlink ref="B443" r:id="rId18" xr:uid="{00000000-0004-0000-0000-000042000000}"/>
    <hyperlink ref="B448" r:id="rId19" xr:uid="{00000000-0004-0000-0000-000043000000}"/>
    <hyperlink ref="B444" r:id="rId20" xr:uid="{00000000-0004-0000-0000-000044000000}"/>
    <hyperlink ref="B439" r:id="rId21" xr:uid="{00000000-0004-0000-0000-000045000000}"/>
    <hyperlink ref="B445" r:id="rId22" display="www.vlaamswelzijnsverbond.be" xr:uid="{00000000-0004-0000-0000-000046000000}"/>
    <hyperlink ref="B574" r:id="rId23" xr:uid="{00000000-0004-0000-0000-000047000000}"/>
    <hyperlink ref="B576" r:id="rId24" xr:uid="{00000000-0004-0000-0000-000048000000}"/>
    <hyperlink ref="B578" r:id="rId25" xr:uid="{00000000-0004-0000-0000-000049000000}"/>
    <hyperlink ref="B617" r:id="rId26" xr:uid="{00000000-0004-0000-0000-00004A000000}"/>
    <hyperlink ref="B654" r:id="rId27" xr:uid="{00000000-0004-0000-0000-00004B000000}"/>
    <hyperlink ref="C655" location="inhoudstafel" display="top ▲" xr:uid="{00000000-0004-0000-0000-00004C000000}"/>
    <hyperlink ref="B564" r:id="rId28" xr:uid="{00000000-0004-0000-0000-00004D000000}"/>
    <hyperlink ref="A632:B632" r:id="rId29" display="Bent u in orde met de algemene formaliteiten om een zelfstandige activiteit op te richten (zie Epocket Mijn eigen zaak - kinderopvang)?" xr:uid="{00000000-0004-0000-0000-00004E000000}"/>
    <hyperlink ref="B566" r:id="rId30" xr:uid="{00000000-0004-0000-0000-00004F000000}"/>
    <hyperlink ref="B645" r:id="rId31" xr:uid="{00000000-0004-0000-0000-000050000000}"/>
    <hyperlink ref="B580" r:id="rId32" xr:uid="{00000000-0004-0000-0000-000051000000}"/>
    <hyperlink ref="B459" r:id="rId33" xr:uid="{00000000-0004-0000-0000-000052000000}"/>
    <hyperlink ref="B450" r:id="rId34" xr:uid="{00000000-0004-0000-0000-000053000000}"/>
    <hyperlink ref="B441" r:id="rId35" xr:uid="{00000000-0004-0000-0000-000054000000}"/>
    <hyperlink ref="A74:B74" location="'Financieel luik trap 3'!A1" display="Indien u eveneens met de plussubsidie zal werken, dient u het vierde tabblad (financieel luik trap 3) te gebruiken" xr:uid="{00000000-0004-0000-0000-000055000000}"/>
    <hyperlink ref="A73:B73" location="'Financieel luik trap 2 en 3'!financieel_luik2" display="Als u volgens inkomenstarief werkt, moet u het derde tabblad (financieel luik trap 2 en 3) gebruiken. " xr:uid="{00000000-0004-0000-0000-000056000000}"/>
    <hyperlink ref="A76:B76" location="kasplan" display="In het derde tabblad vult u het kasplan in." xr:uid="{00000000-0004-0000-0000-000057000000}"/>
    <hyperlink ref="A70:B70" location="financieel_luik" display="In het tweede tabblad (financieel luik trap 1) vult u alle cijfergegevens in om een zicht te krijgen op de" xr:uid="{00000000-0004-0000-0000-000058000000}"/>
    <hyperlink ref="A69:B69" location="inhoudstafel" display="In het eerste tabblad (beschrijvend luik) vindt u alle vragen die betrekking hebben op bouwsteen 1 tot en met 4." xr:uid="{00000000-0004-0000-0000-000059000000}"/>
    <hyperlink ref="A595:B595" r:id="rId36" display="Epocket Mijn eigen zaak - kinderopvang van Unizo en Agentschap Ondernemen). " xr:uid="{5308145D-E2BB-4515-9BE3-A0DC231EF989}"/>
    <hyperlink ref="A596:B596" r:id="rId37" display="en het webinar over Schijnzelfstandigheid: hoe correct samenwerken van UNIZO)." xr:uid="{3EBE179B-793B-4401-ADE6-912163B45FA8}"/>
    <hyperlink ref="A622:B622" r:id="rId38" display="Meer informatie over de verschillende ondernemingsvormen kan u terugvinden in het webinar Ondernemingsvormen van UNIZO" xr:uid="{861D7227-6DFD-4226-BF91-96430B3CF20A}"/>
    <hyperlink ref="A659:B659" location="'Financieel luik trap 2b-3'!A1" display="6. Financieel luik trap 2b en trap 3: klik hier" xr:uid="{534591B3-4645-480D-BA4C-E515C01DAFB6}"/>
    <hyperlink ref="A661:B661" location="'Financieel luik trap 2a-3'!Afdrukbereik" display="7 Financieel luik trap 2a en trap 3: klik hier" xr:uid="{AEC8BE28-2816-4594-840A-44DDBDC12A66}"/>
    <hyperlink ref="A172" display="5. Financieel luik" xr:uid="{9C38D4DC-383E-412E-89E6-D3A17C28EECF}"/>
    <hyperlink ref="A174:B174" location="'Financieel luik trap 2b-3'!A49" display="6.2 Investeringen" xr:uid="{508C87AB-A111-4BC1-BE39-AA747AF9F6A6}"/>
    <hyperlink ref="A175:B175" location="'Financieel luik trap 2b-3'!A97" display="6.3 Financiering" xr:uid="{C6338D5E-2579-4443-AA5F-8D2193F1A147}"/>
    <hyperlink ref="A176:B176" location="'Financieel luik trap 2b-3'!A190" display="6.4 Vaste kosten" xr:uid="{85C1D853-2859-4239-878B-F9158A74E502}"/>
    <hyperlink ref="A177:B177" location="'Financieel luik trap 2b-3'!A272" display="6.5 Break-even" xr:uid="{F01ECDE6-1EC0-47DA-94F1-02E275592B1B}"/>
    <hyperlink ref="A173:B173" location="'Financieel luik trap 2b-3'!A22" display="5.1 Situatieschets" xr:uid="{43085A0B-ED73-4E13-B016-367DB34DCBEF}"/>
    <hyperlink ref="A178" location="haalbaarheidstoets" display="5.6 Haalbaarheidstoets" xr:uid="{E0B0FF25-48DF-4223-8229-9F6905543178}"/>
    <hyperlink ref="A172:B172" location="financieel_luik" display="5. Financieel luik" xr:uid="{2B2D406F-3F3E-43C9-B5B1-BA328F5EC77F}"/>
    <hyperlink ref="A180" display="5. Financieel luik" xr:uid="{28A16FA2-EB23-4CE7-99AC-004DD0CDD00F}"/>
    <hyperlink ref="A182:B182" location="'Financieel luik trap 2a-3'!A49" display="7.2 Investeringen" xr:uid="{891A8984-F70E-42DF-98B0-AA6F9A468F42}"/>
    <hyperlink ref="A183:B183" location="'Financieel luik trap 2a-3'!A97" display="7.3 Financiering" xr:uid="{BF86D2F2-F116-4616-A2AC-392027898680}"/>
    <hyperlink ref="A184:B184" location="'Financieel luik trap 2a-3'!A190" display="7.4 Vaste kosten" xr:uid="{B196B33E-78F5-4C89-8100-74148639B432}"/>
    <hyperlink ref="A185:B185" location="'Financieel luik trap 2a-3'!A272" display="7.5 Break-even" xr:uid="{480C42DE-B304-4FC1-9B17-14D1B0E55116}"/>
    <hyperlink ref="A181:B181" location="'Financieel luik trap 2a-3'!A22" display="7.1 Situatieschets" xr:uid="{A349C0B5-C8F7-4742-8E24-57F6351E12F4}"/>
    <hyperlink ref="A186" location="haalbaarheidstoets" display="5.6 Haalbaarheidstoets" xr:uid="{C1393378-394B-4089-8BEB-2504595C5DAE}"/>
    <hyperlink ref="A180:B180" location="financieel_luik" display="5. Financieel luik" xr:uid="{60716ADB-8A70-4E34-98E1-4E7AD63AB0BC}"/>
    <hyperlink ref="A186:B186" location="'Financieel luik trap 2a-3'!A309" display="7.6 Haalbaarheidstoets" xr:uid="{D8A66127-51F8-414D-9296-5D338743C666}"/>
    <hyperlink ref="A178:B178" location="'Financieel luik trap 2b-3'!A309" display="6.6 Haalbaarheidstoets" xr:uid="{E534D7DD-5DC5-4A16-B71A-C1F904B1FB70}"/>
  </hyperlinks>
  <pageMargins left="0.55118110236220474" right="0.55118110236220474" top="1.0625" bottom="0.78740157480314965" header="0.51181102362204722" footer="0.39370078740157483"/>
  <pageSetup paperSize="9" orientation="portrait" r:id="rId39"/>
  <headerFooter differentFirst="1">
    <oddHeader>&amp;R&amp;G</oddHeader>
    <oddFooter xml:space="preserve">&amp;L&amp;"-,Cursief"november 2017&amp;C&amp;"-,Cursief"Financieelkompas kinderopvang&amp;R&amp;"-,Cursief"
p. &amp;P
</oddFooter>
  </headerFooter>
  <rowBreaks count="15" manualBreakCount="15">
    <brk id="49" max="1" man="1"/>
    <brk id="79" max="1" man="1"/>
    <brk id="192" max="16383" man="1"/>
    <brk id="233" max="16383" man="1"/>
    <brk id="255" max="1" man="1"/>
    <brk id="286" max="1" man="1"/>
    <brk id="323" max="1" man="1"/>
    <brk id="362" max="1" man="1"/>
    <brk id="430" max="1" man="1"/>
    <brk id="463" max="1" man="1"/>
    <brk id="504" max="1" man="1"/>
    <brk id="537" max="1" man="1"/>
    <brk id="559" max="1" man="1"/>
    <brk id="582" max="1" man="1"/>
    <brk id="620" max="1" man="1"/>
  </rowBreaks>
  <drawing r:id="rId40"/>
  <legacyDrawing r:id="rId41"/>
  <legacyDrawingHF r:id="rId42"/>
  <mc:AlternateContent xmlns:mc="http://schemas.openxmlformats.org/markup-compatibility/2006">
    <mc:Choice Requires="x14">
      <controls>
        <mc:AlternateContent xmlns:mc="http://schemas.openxmlformats.org/markup-compatibility/2006">
          <mc:Choice Requires="x14">
            <control shapeId="40568" r:id="rId43" name="Selectievakje 13944">
              <controlPr defaultSize="0" autoFill="0" autoLine="0" autoPict="0">
                <anchor moveWithCells="1" sizeWithCells="1">
                  <from>
                    <xdr:col>1</xdr:col>
                    <xdr:colOff>822960</xdr:colOff>
                    <xdr:row>613</xdr:row>
                    <xdr:rowOff>144780</xdr:rowOff>
                  </from>
                  <to>
                    <xdr:col>1</xdr:col>
                    <xdr:colOff>1554480</xdr:colOff>
                    <xdr:row>614</xdr:row>
                    <xdr:rowOff>182880</xdr:rowOff>
                  </to>
                </anchor>
              </controlPr>
            </control>
          </mc:Choice>
        </mc:AlternateContent>
        <mc:AlternateContent xmlns:mc="http://schemas.openxmlformats.org/markup-compatibility/2006">
          <mc:Choice Requires="x14">
            <control shapeId="40569" r:id="rId44" name="Selectievakje 13945">
              <controlPr defaultSize="0" autoFill="0" autoLine="0" autoPict="0">
                <anchor moveWithCells="1" sizeWithCells="1">
                  <from>
                    <xdr:col>1</xdr:col>
                    <xdr:colOff>822960</xdr:colOff>
                    <xdr:row>612</xdr:row>
                    <xdr:rowOff>0</xdr:rowOff>
                  </from>
                  <to>
                    <xdr:col>1</xdr:col>
                    <xdr:colOff>2103120</xdr:colOff>
                    <xdr:row>613</xdr:row>
                    <xdr:rowOff>60960</xdr:rowOff>
                  </to>
                </anchor>
              </controlPr>
            </control>
          </mc:Choice>
        </mc:AlternateContent>
        <mc:AlternateContent xmlns:mc="http://schemas.openxmlformats.org/markup-compatibility/2006">
          <mc:Choice Requires="x14">
            <control shapeId="40570" r:id="rId45" name="Selectievakje 13946">
              <controlPr defaultSize="0" autoFill="0" autoLine="0" autoPict="0">
                <anchor moveWithCells="1" sizeWithCells="1">
                  <from>
                    <xdr:col>1</xdr:col>
                    <xdr:colOff>2583180</xdr:colOff>
                    <xdr:row>612</xdr:row>
                    <xdr:rowOff>0</xdr:rowOff>
                  </from>
                  <to>
                    <xdr:col>1</xdr:col>
                    <xdr:colOff>4160520</xdr:colOff>
                    <xdr:row>613</xdr:row>
                    <xdr:rowOff>68580</xdr:rowOff>
                  </to>
                </anchor>
              </controlPr>
            </control>
          </mc:Choice>
        </mc:AlternateContent>
        <mc:AlternateContent xmlns:mc="http://schemas.openxmlformats.org/markup-compatibility/2006">
          <mc:Choice Requires="x14">
            <control shapeId="40571" r:id="rId46" name="Selectievakje 13947">
              <controlPr defaultSize="0" autoFill="0" autoLine="0" autoPict="0">
                <anchor moveWithCells="1" sizeWithCells="1">
                  <from>
                    <xdr:col>1</xdr:col>
                    <xdr:colOff>2057400</xdr:colOff>
                    <xdr:row>390</xdr:row>
                    <xdr:rowOff>571500</xdr:rowOff>
                  </from>
                  <to>
                    <xdr:col>1</xdr:col>
                    <xdr:colOff>3230880</xdr:colOff>
                    <xdr:row>390</xdr:row>
                    <xdr:rowOff>822960</xdr:rowOff>
                  </to>
                </anchor>
              </controlPr>
            </control>
          </mc:Choice>
        </mc:AlternateContent>
        <mc:AlternateContent xmlns:mc="http://schemas.openxmlformats.org/markup-compatibility/2006">
          <mc:Choice Requires="x14">
            <control shapeId="40572" r:id="rId47" name="Selectievakje 13948">
              <controlPr defaultSize="0" autoFill="0" autoLine="0" autoPict="0">
                <anchor moveWithCells="1" sizeWithCells="1">
                  <from>
                    <xdr:col>1</xdr:col>
                    <xdr:colOff>2049780</xdr:colOff>
                    <xdr:row>390</xdr:row>
                    <xdr:rowOff>175260</xdr:rowOff>
                  </from>
                  <to>
                    <xdr:col>1</xdr:col>
                    <xdr:colOff>3238500</xdr:colOff>
                    <xdr:row>390</xdr:row>
                    <xdr:rowOff>388620</xdr:rowOff>
                  </to>
                </anchor>
              </controlPr>
            </control>
          </mc:Choice>
        </mc:AlternateContent>
        <mc:AlternateContent xmlns:mc="http://schemas.openxmlformats.org/markup-compatibility/2006">
          <mc:Choice Requires="x14">
            <control shapeId="40573" r:id="rId48" name="Selectievakje 13949">
              <controlPr defaultSize="0" autoFill="0" autoLine="0" autoPict="0">
                <anchor moveWithCells="1" sizeWithCells="1">
                  <from>
                    <xdr:col>1</xdr:col>
                    <xdr:colOff>152400</xdr:colOff>
                    <xdr:row>390</xdr:row>
                    <xdr:rowOff>152400</xdr:rowOff>
                  </from>
                  <to>
                    <xdr:col>1</xdr:col>
                    <xdr:colOff>1341120</xdr:colOff>
                    <xdr:row>390</xdr:row>
                    <xdr:rowOff>381000</xdr:rowOff>
                  </to>
                </anchor>
              </controlPr>
            </control>
          </mc:Choice>
        </mc:AlternateContent>
        <mc:AlternateContent xmlns:mc="http://schemas.openxmlformats.org/markup-compatibility/2006">
          <mc:Choice Requires="x14">
            <control shapeId="40574" r:id="rId49" name="Selectievakje 13950">
              <controlPr defaultSize="0" autoFill="0" autoLine="0" autoPict="0">
                <anchor moveWithCells="1" sizeWithCells="1">
                  <from>
                    <xdr:col>1</xdr:col>
                    <xdr:colOff>175260</xdr:colOff>
                    <xdr:row>390</xdr:row>
                    <xdr:rowOff>563880</xdr:rowOff>
                  </from>
                  <to>
                    <xdr:col>1</xdr:col>
                    <xdr:colOff>1310640</xdr:colOff>
                    <xdr:row>390</xdr:row>
                    <xdr:rowOff>784860</xdr:rowOff>
                  </to>
                </anchor>
              </controlPr>
            </control>
          </mc:Choice>
        </mc:AlternateContent>
        <mc:AlternateContent xmlns:mc="http://schemas.openxmlformats.org/markup-compatibility/2006">
          <mc:Choice Requires="x14">
            <control shapeId="40575" r:id="rId50" name="Selectievakje 13951">
              <controlPr defaultSize="0" autoFill="0" autoLine="0" autoPict="0">
                <anchor moveWithCells="1" sizeWithCells="1">
                  <from>
                    <xdr:col>1</xdr:col>
                    <xdr:colOff>160020</xdr:colOff>
                    <xdr:row>390</xdr:row>
                    <xdr:rowOff>990600</xdr:rowOff>
                  </from>
                  <to>
                    <xdr:col>1</xdr:col>
                    <xdr:colOff>1341120</xdr:colOff>
                    <xdr:row>390</xdr:row>
                    <xdr:rowOff>1242060</xdr:rowOff>
                  </to>
                </anchor>
              </controlPr>
            </control>
          </mc:Choice>
        </mc:AlternateContent>
        <mc:AlternateContent xmlns:mc="http://schemas.openxmlformats.org/markup-compatibility/2006">
          <mc:Choice Requires="x14">
            <control shapeId="40576" r:id="rId51" name="Selectievakje 13952">
              <controlPr defaultSize="0" autoFill="0" autoLine="0" autoPict="0">
                <anchor moveWithCells="1" sizeWithCells="1">
                  <from>
                    <xdr:col>1</xdr:col>
                    <xdr:colOff>2057400</xdr:colOff>
                    <xdr:row>390</xdr:row>
                    <xdr:rowOff>975360</xdr:rowOff>
                  </from>
                  <to>
                    <xdr:col>1</xdr:col>
                    <xdr:colOff>3230880</xdr:colOff>
                    <xdr:row>390</xdr:row>
                    <xdr:rowOff>1226820</xdr:rowOff>
                  </to>
                </anchor>
              </controlPr>
            </control>
          </mc:Choice>
        </mc:AlternateContent>
        <mc:AlternateContent xmlns:mc="http://schemas.openxmlformats.org/markup-compatibility/2006">
          <mc:Choice Requires="x14">
            <control shapeId="40577" r:id="rId52" name="Selectievakje 13953">
              <controlPr defaultSize="0" autoFill="0" autoLine="0" autoPict="0">
                <anchor moveWithCells="1" sizeWithCells="1">
                  <from>
                    <xdr:col>1</xdr:col>
                    <xdr:colOff>4008120</xdr:colOff>
                    <xdr:row>390</xdr:row>
                    <xdr:rowOff>144780</xdr:rowOff>
                  </from>
                  <to>
                    <xdr:col>1</xdr:col>
                    <xdr:colOff>5295900</xdr:colOff>
                    <xdr:row>390</xdr:row>
                    <xdr:rowOff>365760</xdr:rowOff>
                  </to>
                </anchor>
              </controlPr>
            </control>
          </mc:Choice>
        </mc:AlternateContent>
        <mc:AlternateContent xmlns:mc="http://schemas.openxmlformats.org/markup-compatibility/2006">
          <mc:Choice Requires="x14">
            <control shapeId="40578" r:id="rId53" name="Selectievakje 13954">
              <controlPr defaultSize="0" autoFill="0" autoLine="0" autoPict="0">
                <anchor moveWithCells="1" sizeWithCells="1">
                  <from>
                    <xdr:col>1</xdr:col>
                    <xdr:colOff>4023360</xdr:colOff>
                    <xdr:row>390</xdr:row>
                    <xdr:rowOff>556260</xdr:rowOff>
                  </from>
                  <to>
                    <xdr:col>1</xdr:col>
                    <xdr:colOff>5303520</xdr:colOff>
                    <xdr:row>390</xdr:row>
                    <xdr:rowOff>769620</xdr:rowOff>
                  </to>
                </anchor>
              </controlPr>
            </control>
          </mc:Choice>
        </mc:AlternateContent>
        <mc:AlternateContent xmlns:mc="http://schemas.openxmlformats.org/markup-compatibility/2006">
          <mc:Choice Requires="x14">
            <control shapeId="40579" r:id="rId54" name="Selectievakje 13955">
              <controlPr defaultSize="0" autoFill="0" autoLine="0" autoPict="0">
                <anchor moveWithCells="1" sizeWithCells="1">
                  <from>
                    <xdr:col>0</xdr:col>
                    <xdr:colOff>220980</xdr:colOff>
                    <xdr:row>427</xdr:row>
                    <xdr:rowOff>76200</xdr:rowOff>
                  </from>
                  <to>
                    <xdr:col>1</xdr:col>
                    <xdr:colOff>1333500</xdr:colOff>
                    <xdr:row>428</xdr:row>
                    <xdr:rowOff>160020</xdr:rowOff>
                  </to>
                </anchor>
              </controlPr>
            </control>
          </mc:Choice>
        </mc:AlternateContent>
        <mc:AlternateContent xmlns:mc="http://schemas.openxmlformats.org/markup-compatibility/2006">
          <mc:Choice Requires="x14">
            <control shapeId="40580" r:id="rId55" name="Selectievakje 13956">
              <controlPr defaultSize="0" autoFill="0" autoLine="0" autoPict="0">
                <anchor moveWithCells="1" sizeWithCells="1">
                  <from>
                    <xdr:col>1</xdr:col>
                    <xdr:colOff>1722120</xdr:colOff>
                    <xdr:row>427</xdr:row>
                    <xdr:rowOff>68580</xdr:rowOff>
                  </from>
                  <to>
                    <xdr:col>1</xdr:col>
                    <xdr:colOff>3070860</xdr:colOff>
                    <xdr:row>428</xdr:row>
                    <xdr:rowOff>152400</xdr:rowOff>
                  </to>
                </anchor>
              </controlPr>
            </control>
          </mc:Choice>
        </mc:AlternateContent>
        <mc:AlternateContent xmlns:mc="http://schemas.openxmlformats.org/markup-compatibility/2006">
          <mc:Choice Requires="x14">
            <control shapeId="40581" r:id="rId56" name="Selectievakje 13957">
              <controlPr defaultSize="0" autoFill="0" autoLine="0" autoPict="0">
                <anchor moveWithCells="1" sizeWithCells="1">
                  <from>
                    <xdr:col>1</xdr:col>
                    <xdr:colOff>3573780</xdr:colOff>
                    <xdr:row>427</xdr:row>
                    <xdr:rowOff>76200</xdr:rowOff>
                  </from>
                  <to>
                    <xdr:col>1</xdr:col>
                    <xdr:colOff>4914900</xdr:colOff>
                    <xdr:row>428</xdr:row>
                    <xdr:rowOff>160020</xdr:rowOff>
                  </to>
                </anchor>
              </controlPr>
            </control>
          </mc:Choice>
        </mc:AlternateContent>
        <mc:AlternateContent xmlns:mc="http://schemas.openxmlformats.org/markup-compatibility/2006">
          <mc:Choice Requires="x14">
            <control shapeId="40582" r:id="rId57" name="Selectievakje 13958">
              <controlPr defaultSize="0" autoFill="0" autoLine="0" autoPict="0">
                <anchor moveWithCells="1" sizeWithCells="1">
                  <from>
                    <xdr:col>1</xdr:col>
                    <xdr:colOff>1699260</xdr:colOff>
                    <xdr:row>518</xdr:row>
                    <xdr:rowOff>45720</xdr:rowOff>
                  </from>
                  <to>
                    <xdr:col>1</xdr:col>
                    <xdr:colOff>1973580</xdr:colOff>
                    <xdr:row>518</xdr:row>
                    <xdr:rowOff>304800</xdr:rowOff>
                  </to>
                </anchor>
              </controlPr>
            </control>
          </mc:Choice>
        </mc:AlternateContent>
        <mc:AlternateContent xmlns:mc="http://schemas.openxmlformats.org/markup-compatibility/2006">
          <mc:Choice Requires="x14">
            <control shapeId="40583" r:id="rId58" name="Selectievakje 13959">
              <controlPr defaultSize="0" autoFill="0" autoLine="0" autoPict="0">
                <anchor moveWithCells="1" sizeWithCells="1">
                  <from>
                    <xdr:col>1</xdr:col>
                    <xdr:colOff>2202180</xdr:colOff>
                    <xdr:row>518</xdr:row>
                    <xdr:rowOff>45720</xdr:rowOff>
                  </from>
                  <to>
                    <xdr:col>1</xdr:col>
                    <xdr:colOff>2476500</xdr:colOff>
                    <xdr:row>518</xdr:row>
                    <xdr:rowOff>304800</xdr:rowOff>
                  </to>
                </anchor>
              </controlPr>
            </control>
          </mc:Choice>
        </mc:AlternateContent>
        <mc:AlternateContent xmlns:mc="http://schemas.openxmlformats.org/markup-compatibility/2006">
          <mc:Choice Requires="x14">
            <control shapeId="40584" r:id="rId59" name="Selectievakje 13960">
              <controlPr defaultSize="0" autoFill="0" autoLine="0" autoPict="0">
                <anchor moveWithCells="1" sizeWithCells="1">
                  <from>
                    <xdr:col>1</xdr:col>
                    <xdr:colOff>2712720</xdr:colOff>
                    <xdr:row>518</xdr:row>
                    <xdr:rowOff>38100</xdr:rowOff>
                  </from>
                  <to>
                    <xdr:col>1</xdr:col>
                    <xdr:colOff>2994660</xdr:colOff>
                    <xdr:row>518</xdr:row>
                    <xdr:rowOff>297180</xdr:rowOff>
                  </to>
                </anchor>
              </controlPr>
            </control>
          </mc:Choice>
        </mc:AlternateContent>
        <mc:AlternateContent xmlns:mc="http://schemas.openxmlformats.org/markup-compatibility/2006">
          <mc:Choice Requires="x14">
            <control shapeId="40585" r:id="rId60" name="Selectievakje 13961">
              <controlPr defaultSize="0" autoFill="0" autoLine="0" autoPict="0">
                <anchor moveWithCells="1" sizeWithCells="1">
                  <from>
                    <xdr:col>1</xdr:col>
                    <xdr:colOff>3192780</xdr:colOff>
                    <xdr:row>518</xdr:row>
                    <xdr:rowOff>38100</xdr:rowOff>
                  </from>
                  <to>
                    <xdr:col>1</xdr:col>
                    <xdr:colOff>3467100</xdr:colOff>
                    <xdr:row>518</xdr:row>
                    <xdr:rowOff>297180</xdr:rowOff>
                  </to>
                </anchor>
              </controlPr>
            </control>
          </mc:Choice>
        </mc:AlternateContent>
        <mc:AlternateContent xmlns:mc="http://schemas.openxmlformats.org/markup-compatibility/2006">
          <mc:Choice Requires="x14">
            <control shapeId="40586" r:id="rId61" name="Selectievakje 13962">
              <controlPr defaultSize="0" autoFill="0" autoLine="0" autoPict="0">
                <anchor moveWithCells="1" sizeWithCells="1">
                  <from>
                    <xdr:col>1</xdr:col>
                    <xdr:colOff>3703320</xdr:colOff>
                    <xdr:row>518</xdr:row>
                    <xdr:rowOff>30480</xdr:rowOff>
                  </from>
                  <to>
                    <xdr:col>1</xdr:col>
                    <xdr:colOff>3985260</xdr:colOff>
                    <xdr:row>518</xdr:row>
                    <xdr:rowOff>289560</xdr:rowOff>
                  </to>
                </anchor>
              </controlPr>
            </control>
          </mc:Choice>
        </mc:AlternateContent>
        <mc:AlternateContent xmlns:mc="http://schemas.openxmlformats.org/markup-compatibility/2006">
          <mc:Choice Requires="x14">
            <control shapeId="40587" r:id="rId62" name="Selectievakje 13963">
              <controlPr defaultSize="0" autoFill="0" autoLine="0" autoPict="0">
                <anchor moveWithCells="1" sizeWithCells="1">
                  <from>
                    <xdr:col>1</xdr:col>
                    <xdr:colOff>1699260</xdr:colOff>
                    <xdr:row>519</xdr:row>
                    <xdr:rowOff>45720</xdr:rowOff>
                  </from>
                  <to>
                    <xdr:col>1</xdr:col>
                    <xdr:colOff>1973580</xdr:colOff>
                    <xdr:row>519</xdr:row>
                    <xdr:rowOff>304800</xdr:rowOff>
                  </to>
                </anchor>
              </controlPr>
            </control>
          </mc:Choice>
        </mc:AlternateContent>
        <mc:AlternateContent xmlns:mc="http://schemas.openxmlformats.org/markup-compatibility/2006">
          <mc:Choice Requires="x14">
            <control shapeId="40588" r:id="rId63" name="Selectievakje 13964">
              <controlPr defaultSize="0" autoFill="0" autoLine="0" autoPict="0">
                <anchor moveWithCells="1" sizeWithCells="1">
                  <from>
                    <xdr:col>1</xdr:col>
                    <xdr:colOff>2202180</xdr:colOff>
                    <xdr:row>519</xdr:row>
                    <xdr:rowOff>45720</xdr:rowOff>
                  </from>
                  <to>
                    <xdr:col>1</xdr:col>
                    <xdr:colOff>2476500</xdr:colOff>
                    <xdr:row>519</xdr:row>
                    <xdr:rowOff>304800</xdr:rowOff>
                  </to>
                </anchor>
              </controlPr>
            </control>
          </mc:Choice>
        </mc:AlternateContent>
        <mc:AlternateContent xmlns:mc="http://schemas.openxmlformats.org/markup-compatibility/2006">
          <mc:Choice Requires="x14">
            <control shapeId="40589" r:id="rId64" name="Selectievakje 13965">
              <controlPr defaultSize="0" autoFill="0" autoLine="0" autoPict="0">
                <anchor moveWithCells="1" sizeWithCells="1">
                  <from>
                    <xdr:col>1</xdr:col>
                    <xdr:colOff>2712720</xdr:colOff>
                    <xdr:row>519</xdr:row>
                    <xdr:rowOff>38100</xdr:rowOff>
                  </from>
                  <to>
                    <xdr:col>1</xdr:col>
                    <xdr:colOff>2994660</xdr:colOff>
                    <xdr:row>519</xdr:row>
                    <xdr:rowOff>297180</xdr:rowOff>
                  </to>
                </anchor>
              </controlPr>
            </control>
          </mc:Choice>
        </mc:AlternateContent>
        <mc:AlternateContent xmlns:mc="http://schemas.openxmlformats.org/markup-compatibility/2006">
          <mc:Choice Requires="x14">
            <control shapeId="40590" r:id="rId65" name="Selectievakje 13966">
              <controlPr defaultSize="0" autoFill="0" autoLine="0" autoPict="0">
                <anchor moveWithCells="1" sizeWithCells="1">
                  <from>
                    <xdr:col>1</xdr:col>
                    <xdr:colOff>3192780</xdr:colOff>
                    <xdr:row>519</xdr:row>
                    <xdr:rowOff>38100</xdr:rowOff>
                  </from>
                  <to>
                    <xdr:col>1</xdr:col>
                    <xdr:colOff>3467100</xdr:colOff>
                    <xdr:row>519</xdr:row>
                    <xdr:rowOff>297180</xdr:rowOff>
                  </to>
                </anchor>
              </controlPr>
            </control>
          </mc:Choice>
        </mc:AlternateContent>
        <mc:AlternateContent xmlns:mc="http://schemas.openxmlformats.org/markup-compatibility/2006">
          <mc:Choice Requires="x14">
            <control shapeId="40591" r:id="rId66" name="Selectievakje 13967">
              <controlPr defaultSize="0" autoFill="0" autoLine="0" autoPict="0">
                <anchor moveWithCells="1" sizeWithCells="1">
                  <from>
                    <xdr:col>1</xdr:col>
                    <xdr:colOff>3703320</xdr:colOff>
                    <xdr:row>519</xdr:row>
                    <xdr:rowOff>30480</xdr:rowOff>
                  </from>
                  <to>
                    <xdr:col>1</xdr:col>
                    <xdr:colOff>3985260</xdr:colOff>
                    <xdr:row>519</xdr:row>
                    <xdr:rowOff>289560</xdr:rowOff>
                  </to>
                </anchor>
              </controlPr>
            </control>
          </mc:Choice>
        </mc:AlternateContent>
        <mc:AlternateContent xmlns:mc="http://schemas.openxmlformats.org/markup-compatibility/2006">
          <mc:Choice Requires="x14">
            <control shapeId="40592" r:id="rId67" name="Selectievakje 13968">
              <controlPr defaultSize="0" autoFill="0" autoLine="0" autoPict="0">
                <anchor moveWithCells="1" sizeWithCells="1">
                  <from>
                    <xdr:col>1</xdr:col>
                    <xdr:colOff>1699260</xdr:colOff>
                    <xdr:row>522</xdr:row>
                    <xdr:rowOff>45720</xdr:rowOff>
                  </from>
                  <to>
                    <xdr:col>1</xdr:col>
                    <xdr:colOff>1973580</xdr:colOff>
                    <xdr:row>522</xdr:row>
                    <xdr:rowOff>304800</xdr:rowOff>
                  </to>
                </anchor>
              </controlPr>
            </control>
          </mc:Choice>
        </mc:AlternateContent>
        <mc:AlternateContent xmlns:mc="http://schemas.openxmlformats.org/markup-compatibility/2006">
          <mc:Choice Requires="x14">
            <control shapeId="40593" r:id="rId68" name="Selectievakje 13969">
              <controlPr defaultSize="0" autoFill="0" autoLine="0" autoPict="0">
                <anchor moveWithCells="1" sizeWithCells="1">
                  <from>
                    <xdr:col>1</xdr:col>
                    <xdr:colOff>2202180</xdr:colOff>
                    <xdr:row>522</xdr:row>
                    <xdr:rowOff>45720</xdr:rowOff>
                  </from>
                  <to>
                    <xdr:col>1</xdr:col>
                    <xdr:colOff>2476500</xdr:colOff>
                    <xdr:row>522</xdr:row>
                    <xdr:rowOff>304800</xdr:rowOff>
                  </to>
                </anchor>
              </controlPr>
            </control>
          </mc:Choice>
        </mc:AlternateContent>
        <mc:AlternateContent xmlns:mc="http://schemas.openxmlformats.org/markup-compatibility/2006">
          <mc:Choice Requires="x14">
            <control shapeId="40594" r:id="rId69" name="Selectievakje 13970">
              <controlPr defaultSize="0" autoFill="0" autoLine="0" autoPict="0">
                <anchor moveWithCells="1" sizeWithCells="1">
                  <from>
                    <xdr:col>1</xdr:col>
                    <xdr:colOff>2712720</xdr:colOff>
                    <xdr:row>522</xdr:row>
                    <xdr:rowOff>38100</xdr:rowOff>
                  </from>
                  <to>
                    <xdr:col>1</xdr:col>
                    <xdr:colOff>2994660</xdr:colOff>
                    <xdr:row>522</xdr:row>
                    <xdr:rowOff>297180</xdr:rowOff>
                  </to>
                </anchor>
              </controlPr>
            </control>
          </mc:Choice>
        </mc:AlternateContent>
        <mc:AlternateContent xmlns:mc="http://schemas.openxmlformats.org/markup-compatibility/2006">
          <mc:Choice Requires="x14">
            <control shapeId="40595" r:id="rId70" name="Selectievakje 13971">
              <controlPr defaultSize="0" autoFill="0" autoLine="0" autoPict="0">
                <anchor moveWithCells="1" sizeWithCells="1">
                  <from>
                    <xdr:col>1</xdr:col>
                    <xdr:colOff>3192780</xdr:colOff>
                    <xdr:row>522</xdr:row>
                    <xdr:rowOff>38100</xdr:rowOff>
                  </from>
                  <to>
                    <xdr:col>1</xdr:col>
                    <xdr:colOff>3467100</xdr:colOff>
                    <xdr:row>522</xdr:row>
                    <xdr:rowOff>297180</xdr:rowOff>
                  </to>
                </anchor>
              </controlPr>
            </control>
          </mc:Choice>
        </mc:AlternateContent>
        <mc:AlternateContent xmlns:mc="http://schemas.openxmlformats.org/markup-compatibility/2006">
          <mc:Choice Requires="x14">
            <control shapeId="40596" r:id="rId71" name="Selectievakje 13972">
              <controlPr defaultSize="0" autoFill="0" autoLine="0" autoPict="0">
                <anchor moveWithCells="1" sizeWithCells="1">
                  <from>
                    <xdr:col>1</xdr:col>
                    <xdr:colOff>3703320</xdr:colOff>
                    <xdr:row>522</xdr:row>
                    <xdr:rowOff>30480</xdr:rowOff>
                  </from>
                  <to>
                    <xdr:col>1</xdr:col>
                    <xdr:colOff>3985260</xdr:colOff>
                    <xdr:row>522</xdr:row>
                    <xdr:rowOff>289560</xdr:rowOff>
                  </to>
                </anchor>
              </controlPr>
            </control>
          </mc:Choice>
        </mc:AlternateContent>
        <mc:AlternateContent xmlns:mc="http://schemas.openxmlformats.org/markup-compatibility/2006">
          <mc:Choice Requires="x14">
            <control shapeId="40597" r:id="rId72" name="Selectievakje 13973">
              <controlPr defaultSize="0" autoFill="0" autoLine="0" autoPict="0">
                <anchor moveWithCells="1" sizeWithCells="1">
                  <from>
                    <xdr:col>1</xdr:col>
                    <xdr:colOff>1699260</xdr:colOff>
                    <xdr:row>523</xdr:row>
                    <xdr:rowOff>45720</xdr:rowOff>
                  </from>
                  <to>
                    <xdr:col>1</xdr:col>
                    <xdr:colOff>1973580</xdr:colOff>
                    <xdr:row>523</xdr:row>
                    <xdr:rowOff>304800</xdr:rowOff>
                  </to>
                </anchor>
              </controlPr>
            </control>
          </mc:Choice>
        </mc:AlternateContent>
        <mc:AlternateContent xmlns:mc="http://schemas.openxmlformats.org/markup-compatibility/2006">
          <mc:Choice Requires="x14">
            <control shapeId="40598" r:id="rId73" name="Selectievakje 13974">
              <controlPr defaultSize="0" autoFill="0" autoLine="0" autoPict="0">
                <anchor moveWithCells="1" sizeWithCells="1">
                  <from>
                    <xdr:col>1</xdr:col>
                    <xdr:colOff>2202180</xdr:colOff>
                    <xdr:row>523</xdr:row>
                    <xdr:rowOff>45720</xdr:rowOff>
                  </from>
                  <to>
                    <xdr:col>1</xdr:col>
                    <xdr:colOff>2476500</xdr:colOff>
                    <xdr:row>523</xdr:row>
                    <xdr:rowOff>304800</xdr:rowOff>
                  </to>
                </anchor>
              </controlPr>
            </control>
          </mc:Choice>
        </mc:AlternateContent>
        <mc:AlternateContent xmlns:mc="http://schemas.openxmlformats.org/markup-compatibility/2006">
          <mc:Choice Requires="x14">
            <control shapeId="40599" r:id="rId74" name="Selectievakje 13975">
              <controlPr defaultSize="0" autoFill="0" autoLine="0" autoPict="0">
                <anchor moveWithCells="1" sizeWithCells="1">
                  <from>
                    <xdr:col>1</xdr:col>
                    <xdr:colOff>2712720</xdr:colOff>
                    <xdr:row>523</xdr:row>
                    <xdr:rowOff>38100</xdr:rowOff>
                  </from>
                  <to>
                    <xdr:col>1</xdr:col>
                    <xdr:colOff>2994660</xdr:colOff>
                    <xdr:row>523</xdr:row>
                    <xdr:rowOff>297180</xdr:rowOff>
                  </to>
                </anchor>
              </controlPr>
            </control>
          </mc:Choice>
        </mc:AlternateContent>
        <mc:AlternateContent xmlns:mc="http://schemas.openxmlformats.org/markup-compatibility/2006">
          <mc:Choice Requires="x14">
            <control shapeId="40600" r:id="rId75" name="Selectievakje 13976">
              <controlPr defaultSize="0" autoFill="0" autoLine="0" autoPict="0">
                <anchor moveWithCells="1" sizeWithCells="1">
                  <from>
                    <xdr:col>1</xdr:col>
                    <xdr:colOff>3192780</xdr:colOff>
                    <xdr:row>523</xdr:row>
                    <xdr:rowOff>38100</xdr:rowOff>
                  </from>
                  <to>
                    <xdr:col>1</xdr:col>
                    <xdr:colOff>3467100</xdr:colOff>
                    <xdr:row>523</xdr:row>
                    <xdr:rowOff>297180</xdr:rowOff>
                  </to>
                </anchor>
              </controlPr>
            </control>
          </mc:Choice>
        </mc:AlternateContent>
        <mc:AlternateContent xmlns:mc="http://schemas.openxmlformats.org/markup-compatibility/2006">
          <mc:Choice Requires="x14">
            <control shapeId="40601" r:id="rId76" name="Selectievakje 13977">
              <controlPr defaultSize="0" autoFill="0" autoLine="0" autoPict="0">
                <anchor moveWithCells="1" sizeWithCells="1">
                  <from>
                    <xdr:col>1</xdr:col>
                    <xdr:colOff>3703320</xdr:colOff>
                    <xdr:row>523</xdr:row>
                    <xdr:rowOff>30480</xdr:rowOff>
                  </from>
                  <to>
                    <xdr:col>1</xdr:col>
                    <xdr:colOff>3985260</xdr:colOff>
                    <xdr:row>523</xdr:row>
                    <xdr:rowOff>289560</xdr:rowOff>
                  </to>
                </anchor>
              </controlPr>
            </control>
          </mc:Choice>
        </mc:AlternateContent>
        <mc:AlternateContent xmlns:mc="http://schemas.openxmlformats.org/markup-compatibility/2006">
          <mc:Choice Requires="x14">
            <control shapeId="40602" r:id="rId77" name="Selectievakje 13978">
              <controlPr defaultSize="0" autoFill="0" autoLine="0" autoPict="0">
                <anchor moveWithCells="1" sizeWithCells="1">
                  <from>
                    <xdr:col>1</xdr:col>
                    <xdr:colOff>1699260</xdr:colOff>
                    <xdr:row>517</xdr:row>
                    <xdr:rowOff>45720</xdr:rowOff>
                  </from>
                  <to>
                    <xdr:col>1</xdr:col>
                    <xdr:colOff>1973580</xdr:colOff>
                    <xdr:row>517</xdr:row>
                    <xdr:rowOff>304800</xdr:rowOff>
                  </to>
                </anchor>
              </controlPr>
            </control>
          </mc:Choice>
        </mc:AlternateContent>
        <mc:AlternateContent xmlns:mc="http://schemas.openxmlformats.org/markup-compatibility/2006">
          <mc:Choice Requires="x14">
            <control shapeId="40603" r:id="rId78" name="Selectievakje 13979">
              <controlPr defaultSize="0" autoFill="0" autoLine="0" autoPict="0">
                <anchor moveWithCells="1" sizeWithCells="1">
                  <from>
                    <xdr:col>1</xdr:col>
                    <xdr:colOff>2202180</xdr:colOff>
                    <xdr:row>517</xdr:row>
                    <xdr:rowOff>45720</xdr:rowOff>
                  </from>
                  <to>
                    <xdr:col>1</xdr:col>
                    <xdr:colOff>2476500</xdr:colOff>
                    <xdr:row>517</xdr:row>
                    <xdr:rowOff>304800</xdr:rowOff>
                  </to>
                </anchor>
              </controlPr>
            </control>
          </mc:Choice>
        </mc:AlternateContent>
        <mc:AlternateContent xmlns:mc="http://schemas.openxmlformats.org/markup-compatibility/2006">
          <mc:Choice Requires="x14">
            <control shapeId="40604" r:id="rId79" name="Selectievakje 13980">
              <controlPr defaultSize="0" autoFill="0" autoLine="0" autoPict="0">
                <anchor moveWithCells="1" sizeWithCells="1">
                  <from>
                    <xdr:col>1</xdr:col>
                    <xdr:colOff>2712720</xdr:colOff>
                    <xdr:row>517</xdr:row>
                    <xdr:rowOff>38100</xdr:rowOff>
                  </from>
                  <to>
                    <xdr:col>1</xdr:col>
                    <xdr:colOff>2994660</xdr:colOff>
                    <xdr:row>517</xdr:row>
                    <xdr:rowOff>297180</xdr:rowOff>
                  </to>
                </anchor>
              </controlPr>
            </control>
          </mc:Choice>
        </mc:AlternateContent>
        <mc:AlternateContent xmlns:mc="http://schemas.openxmlformats.org/markup-compatibility/2006">
          <mc:Choice Requires="x14">
            <control shapeId="40605" r:id="rId80" name="Selectievakje 13981">
              <controlPr defaultSize="0" autoFill="0" autoLine="0" autoPict="0">
                <anchor moveWithCells="1" sizeWithCells="1">
                  <from>
                    <xdr:col>1</xdr:col>
                    <xdr:colOff>3192780</xdr:colOff>
                    <xdr:row>517</xdr:row>
                    <xdr:rowOff>38100</xdr:rowOff>
                  </from>
                  <to>
                    <xdr:col>1</xdr:col>
                    <xdr:colOff>3467100</xdr:colOff>
                    <xdr:row>517</xdr:row>
                    <xdr:rowOff>297180</xdr:rowOff>
                  </to>
                </anchor>
              </controlPr>
            </control>
          </mc:Choice>
        </mc:AlternateContent>
        <mc:AlternateContent xmlns:mc="http://schemas.openxmlformats.org/markup-compatibility/2006">
          <mc:Choice Requires="x14">
            <control shapeId="40606" r:id="rId81" name="Selectievakje 13982">
              <controlPr defaultSize="0" autoFill="0" autoLine="0" autoPict="0">
                <anchor moveWithCells="1" sizeWithCells="1">
                  <from>
                    <xdr:col>1</xdr:col>
                    <xdr:colOff>3703320</xdr:colOff>
                    <xdr:row>517</xdr:row>
                    <xdr:rowOff>30480</xdr:rowOff>
                  </from>
                  <to>
                    <xdr:col>1</xdr:col>
                    <xdr:colOff>3985260</xdr:colOff>
                    <xdr:row>517</xdr:row>
                    <xdr:rowOff>289560</xdr:rowOff>
                  </to>
                </anchor>
              </controlPr>
            </control>
          </mc:Choice>
        </mc:AlternateContent>
        <mc:AlternateContent xmlns:mc="http://schemas.openxmlformats.org/markup-compatibility/2006">
          <mc:Choice Requires="x14">
            <control shapeId="40607" r:id="rId82" name="Selectievakje 13983">
              <controlPr defaultSize="0" autoFill="0" autoLine="0" autoPict="0">
                <anchor moveWithCells="1" sizeWithCells="1">
                  <from>
                    <xdr:col>1</xdr:col>
                    <xdr:colOff>1699260</xdr:colOff>
                    <xdr:row>517</xdr:row>
                    <xdr:rowOff>45720</xdr:rowOff>
                  </from>
                  <to>
                    <xdr:col>1</xdr:col>
                    <xdr:colOff>1973580</xdr:colOff>
                    <xdr:row>517</xdr:row>
                    <xdr:rowOff>304800</xdr:rowOff>
                  </to>
                </anchor>
              </controlPr>
            </control>
          </mc:Choice>
        </mc:AlternateContent>
        <mc:AlternateContent xmlns:mc="http://schemas.openxmlformats.org/markup-compatibility/2006">
          <mc:Choice Requires="x14">
            <control shapeId="40608" r:id="rId83" name="Selectievakje 13984">
              <controlPr defaultSize="0" autoFill="0" autoLine="0" autoPict="0">
                <anchor moveWithCells="1" sizeWithCells="1">
                  <from>
                    <xdr:col>1</xdr:col>
                    <xdr:colOff>2202180</xdr:colOff>
                    <xdr:row>517</xdr:row>
                    <xdr:rowOff>45720</xdr:rowOff>
                  </from>
                  <to>
                    <xdr:col>1</xdr:col>
                    <xdr:colOff>2476500</xdr:colOff>
                    <xdr:row>517</xdr:row>
                    <xdr:rowOff>304800</xdr:rowOff>
                  </to>
                </anchor>
              </controlPr>
            </control>
          </mc:Choice>
        </mc:AlternateContent>
        <mc:AlternateContent xmlns:mc="http://schemas.openxmlformats.org/markup-compatibility/2006">
          <mc:Choice Requires="x14">
            <control shapeId="40609" r:id="rId84" name="Selectievakje 13985">
              <controlPr defaultSize="0" autoFill="0" autoLine="0" autoPict="0">
                <anchor moveWithCells="1" sizeWithCells="1">
                  <from>
                    <xdr:col>1</xdr:col>
                    <xdr:colOff>2712720</xdr:colOff>
                    <xdr:row>517</xdr:row>
                    <xdr:rowOff>38100</xdr:rowOff>
                  </from>
                  <to>
                    <xdr:col>1</xdr:col>
                    <xdr:colOff>2994660</xdr:colOff>
                    <xdr:row>517</xdr:row>
                    <xdr:rowOff>297180</xdr:rowOff>
                  </to>
                </anchor>
              </controlPr>
            </control>
          </mc:Choice>
        </mc:AlternateContent>
        <mc:AlternateContent xmlns:mc="http://schemas.openxmlformats.org/markup-compatibility/2006">
          <mc:Choice Requires="x14">
            <control shapeId="40610" r:id="rId85" name="Selectievakje 13986">
              <controlPr defaultSize="0" autoFill="0" autoLine="0" autoPict="0">
                <anchor moveWithCells="1" sizeWithCells="1">
                  <from>
                    <xdr:col>1</xdr:col>
                    <xdr:colOff>3192780</xdr:colOff>
                    <xdr:row>517</xdr:row>
                    <xdr:rowOff>38100</xdr:rowOff>
                  </from>
                  <to>
                    <xdr:col>1</xdr:col>
                    <xdr:colOff>3467100</xdr:colOff>
                    <xdr:row>517</xdr:row>
                    <xdr:rowOff>297180</xdr:rowOff>
                  </to>
                </anchor>
              </controlPr>
            </control>
          </mc:Choice>
        </mc:AlternateContent>
        <mc:AlternateContent xmlns:mc="http://schemas.openxmlformats.org/markup-compatibility/2006">
          <mc:Choice Requires="x14">
            <control shapeId="40611" r:id="rId86" name="Selectievakje 13987">
              <controlPr defaultSize="0" autoFill="0" autoLine="0" autoPict="0">
                <anchor moveWithCells="1" sizeWithCells="1">
                  <from>
                    <xdr:col>1</xdr:col>
                    <xdr:colOff>3703320</xdr:colOff>
                    <xdr:row>517</xdr:row>
                    <xdr:rowOff>30480</xdr:rowOff>
                  </from>
                  <to>
                    <xdr:col>1</xdr:col>
                    <xdr:colOff>3985260</xdr:colOff>
                    <xdr:row>517</xdr:row>
                    <xdr:rowOff>289560</xdr:rowOff>
                  </to>
                </anchor>
              </controlPr>
            </control>
          </mc:Choice>
        </mc:AlternateContent>
        <mc:AlternateContent xmlns:mc="http://schemas.openxmlformats.org/markup-compatibility/2006">
          <mc:Choice Requires="x14">
            <control shapeId="40612" r:id="rId87" name="Selectievakje 13988">
              <controlPr defaultSize="0" autoFill="0" autoLine="0" autoPict="0">
                <anchor moveWithCells="1" sizeWithCells="1">
                  <from>
                    <xdr:col>1</xdr:col>
                    <xdr:colOff>1699260</xdr:colOff>
                    <xdr:row>524</xdr:row>
                    <xdr:rowOff>45720</xdr:rowOff>
                  </from>
                  <to>
                    <xdr:col>1</xdr:col>
                    <xdr:colOff>1973580</xdr:colOff>
                    <xdr:row>524</xdr:row>
                    <xdr:rowOff>304800</xdr:rowOff>
                  </to>
                </anchor>
              </controlPr>
            </control>
          </mc:Choice>
        </mc:AlternateContent>
        <mc:AlternateContent xmlns:mc="http://schemas.openxmlformats.org/markup-compatibility/2006">
          <mc:Choice Requires="x14">
            <control shapeId="40613" r:id="rId88" name="Selectievakje 13989">
              <controlPr defaultSize="0" autoFill="0" autoLine="0" autoPict="0">
                <anchor moveWithCells="1" sizeWithCells="1">
                  <from>
                    <xdr:col>1</xdr:col>
                    <xdr:colOff>2202180</xdr:colOff>
                    <xdr:row>524</xdr:row>
                    <xdr:rowOff>45720</xdr:rowOff>
                  </from>
                  <to>
                    <xdr:col>1</xdr:col>
                    <xdr:colOff>2476500</xdr:colOff>
                    <xdr:row>524</xdr:row>
                    <xdr:rowOff>304800</xdr:rowOff>
                  </to>
                </anchor>
              </controlPr>
            </control>
          </mc:Choice>
        </mc:AlternateContent>
        <mc:AlternateContent xmlns:mc="http://schemas.openxmlformats.org/markup-compatibility/2006">
          <mc:Choice Requires="x14">
            <control shapeId="40614" r:id="rId89" name="Selectievakje 13990">
              <controlPr defaultSize="0" autoFill="0" autoLine="0" autoPict="0">
                <anchor moveWithCells="1" sizeWithCells="1">
                  <from>
                    <xdr:col>1</xdr:col>
                    <xdr:colOff>2712720</xdr:colOff>
                    <xdr:row>524</xdr:row>
                    <xdr:rowOff>38100</xdr:rowOff>
                  </from>
                  <to>
                    <xdr:col>1</xdr:col>
                    <xdr:colOff>2994660</xdr:colOff>
                    <xdr:row>524</xdr:row>
                    <xdr:rowOff>297180</xdr:rowOff>
                  </to>
                </anchor>
              </controlPr>
            </control>
          </mc:Choice>
        </mc:AlternateContent>
        <mc:AlternateContent xmlns:mc="http://schemas.openxmlformats.org/markup-compatibility/2006">
          <mc:Choice Requires="x14">
            <control shapeId="40615" r:id="rId90" name="Selectievakje 13991">
              <controlPr defaultSize="0" autoFill="0" autoLine="0" autoPict="0">
                <anchor moveWithCells="1" sizeWithCells="1">
                  <from>
                    <xdr:col>1</xdr:col>
                    <xdr:colOff>3192780</xdr:colOff>
                    <xdr:row>524</xdr:row>
                    <xdr:rowOff>38100</xdr:rowOff>
                  </from>
                  <to>
                    <xdr:col>1</xdr:col>
                    <xdr:colOff>3467100</xdr:colOff>
                    <xdr:row>524</xdr:row>
                    <xdr:rowOff>297180</xdr:rowOff>
                  </to>
                </anchor>
              </controlPr>
            </control>
          </mc:Choice>
        </mc:AlternateContent>
        <mc:AlternateContent xmlns:mc="http://schemas.openxmlformats.org/markup-compatibility/2006">
          <mc:Choice Requires="x14">
            <control shapeId="40616" r:id="rId91" name="Selectievakje 13992">
              <controlPr defaultSize="0" autoFill="0" autoLine="0" autoPict="0">
                <anchor moveWithCells="1" sizeWithCells="1">
                  <from>
                    <xdr:col>1</xdr:col>
                    <xdr:colOff>3703320</xdr:colOff>
                    <xdr:row>524</xdr:row>
                    <xdr:rowOff>30480</xdr:rowOff>
                  </from>
                  <to>
                    <xdr:col>1</xdr:col>
                    <xdr:colOff>3985260</xdr:colOff>
                    <xdr:row>524</xdr:row>
                    <xdr:rowOff>289560</xdr:rowOff>
                  </to>
                </anchor>
              </controlPr>
            </control>
          </mc:Choice>
        </mc:AlternateContent>
        <mc:AlternateContent xmlns:mc="http://schemas.openxmlformats.org/markup-compatibility/2006">
          <mc:Choice Requires="x14">
            <control shapeId="40617" r:id="rId92" name="Selectievakje 13993">
              <controlPr defaultSize="0" autoFill="0" autoLine="0" autoPict="0">
                <anchor moveWithCells="1" sizeWithCells="1">
                  <from>
                    <xdr:col>1</xdr:col>
                    <xdr:colOff>1699260</xdr:colOff>
                    <xdr:row>520</xdr:row>
                    <xdr:rowOff>152400</xdr:rowOff>
                  </from>
                  <to>
                    <xdr:col>1</xdr:col>
                    <xdr:colOff>1973580</xdr:colOff>
                    <xdr:row>521</xdr:row>
                    <xdr:rowOff>182880</xdr:rowOff>
                  </to>
                </anchor>
              </controlPr>
            </control>
          </mc:Choice>
        </mc:AlternateContent>
        <mc:AlternateContent xmlns:mc="http://schemas.openxmlformats.org/markup-compatibility/2006">
          <mc:Choice Requires="x14">
            <control shapeId="40618" r:id="rId93" name="Selectievakje 13994">
              <controlPr defaultSize="0" autoFill="0" autoLine="0" autoPict="0">
                <anchor moveWithCells="1" sizeWithCells="1">
                  <from>
                    <xdr:col>1</xdr:col>
                    <xdr:colOff>2202180</xdr:colOff>
                    <xdr:row>520</xdr:row>
                    <xdr:rowOff>152400</xdr:rowOff>
                  </from>
                  <to>
                    <xdr:col>1</xdr:col>
                    <xdr:colOff>2476500</xdr:colOff>
                    <xdr:row>521</xdr:row>
                    <xdr:rowOff>182880</xdr:rowOff>
                  </to>
                </anchor>
              </controlPr>
            </control>
          </mc:Choice>
        </mc:AlternateContent>
        <mc:AlternateContent xmlns:mc="http://schemas.openxmlformats.org/markup-compatibility/2006">
          <mc:Choice Requires="x14">
            <control shapeId="40619" r:id="rId94" name="Selectievakje 13995">
              <controlPr defaultSize="0" autoFill="0" autoLine="0" autoPict="0">
                <anchor moveWithCells="1" sizeWithCells="1">
                  <from>
                    <xdr:col>1</xdr:col>
                    <xdr:colOff>2712720</xdr:colOff>
                    <xdr:row>520</xdr:row>
                    <xdr:rowOff>144780</xdr:rowOff>
                  </from>
                  <to>
                    <xdr:col>1</xdr:col>
                    <xdr:colOff>2994660</xdr:colOff>
                    <xdr:row>521</xdr:row>
                    <xdr:rowOff>175260</xdr:rowOff>
                  </to>
                </anchor>
              </controlPr>
            </control>
          </mc:Choice>
        </mc:AlternateContent>
        <mc:AlternateContent xmlns:mc="http://schemas.openxmlformats.org/markup-compatibility/2006">
          <mc:Choice Requires="x14">
            <control shapeId="40620" r:id="rId95" name="Selectievakje 13996">
              <controlPr defaultSize="0" autoFill="0" autoLine="0" autoPict="0">
                <anchor moveWithCells="1" sizeWithCells="1">
                  <from>
                    <xdr:col>1</xdr:col>
                    <xdr:colOff>3192780</xdr:colOff>
                    <xdr:row>520</xdr:row>
                    <xdr:rowOff>152400</xdr:rowOff>
                  </from>
                  <to>
                    <xdr:col>1</xdr:col>
                    <xdr:colOff>3467100</xdr:colOff>
                    <xdr:row>521</xdr:row>
                    <xdr:rowOff>182880</xdr:rowOff>
                  </to>
                </anchor>
              </controlPr>
            </control>
          </mc:Choice>
        </mc:AlternateContent>
        <mc:AlternateContent xmlns:mc="http://schemas.openxmlformats.org/markup-compatibility/2006">
          <mc:Choice Requires="x14">
            <control shapeId="40621" r:id="rId96" name="Selectievakje 13997">
              <controlPr defaultSize="0" autoFill="0" autoLine="0" autoPict="0">
                <anchor moveWithCells="1" sizeWithCells="1">
                  <from>
                    <xdr:col>1</xdr:col>
                    <xdr:colOff>3703320</xdr:colOff>
                    <xdr:row>520</xdr:row>
                    <xdr:rowOff>144780</xdr:rowOff>
                  </from>
                  <to>
                    <xdr:col>1</xdr:col>
                    <xdr:colOff>3985260</xdr:colOff>
                    <xdr:row>521</xdr:row>
                    <xdr:rowOff>175260</xdr:rowOff>
                  </to>
                </anchor>
              </controlPr>
            </control>
          </mc:Choice>
        </mc:AlternateContent>
        <mc:AlternateContent xmlns:mc="http://schemas.openxmlformats.org/markup-compatibility/2006">
          <mc:Choice Requires="x14">
            <control shapeId="40622" r:id="rId97" name="Selectievakje 13998">
              <controlPr defaultSize="0" autoFill="0" autoLine="0" autoPict="0">
                <anchor moveWithCells="1" sizeWithCells="1">
                  <from>
                    <xdr:col>1</xdr:col>
                    <xdr:colOff>1699260</xdr:colOff>
                    <xdr:row>525</xdr:row>
                    <xdr:rowOff>45720</xdr:rowOff>
                  </from>
                  <to>
                    <xdr:col>1</xdr:col>
                    <xdr:colOff>1973580</xdr:colOff>
                    <xdr:row>525</xdr:row>
                    <xdr:rowOff>304800</xdr:rowOff>
                  </to>
                </anchor>
              </controlPr>
            </control>
          </mc:Choice>
        </mc:AlternateContent>
        <mc:AlternateContent xmlns:mc="http://schemas.openxmlformats.org/markup-compatibility/2006">
          <mc:Choice Requires="x14">
            <control shapeId="40623" r:id="rId98" name="Selectievakje 13999">
              <controlPr defaultSize="0" autoFill="0" autoLine="0" autoPict="0">
                <anchor moveWithCells="1" sizeWithCells="1">
                  <from>
                    <xdr:col>1</xdr:col>
                    <xdr:colOff>2202180</xdr:colOff>
                    <xdr:row>525</xdr:row>
                    <xdr:rowOff>45720</xdr:rowOff>
                  </from>
                  <to>
                    <xdr:col>1</xdr:col>
                    <xdr:colOff>2476500</xdr:colOff>
                    <xdr:row>525</xdr:row>
                    <xdr:rowOff>304800</xdr:rowOff>
                  </to>
                </anchor>
              </controlPr>
            </control>
          </mc:Choice>
        </mc:AlternateContent>
        <mc:AlternateContent xmlns:mc="http://schemas.openxmlformats.org/markup-compatibility/2006">
          <mc:Choice Requires="x14">
            <control shapeId="40624" r:id="rId99" name="Selectievakje 14000">
              <controlPr defaultSize="0" autoFill="0" autoLine="0" autoPict="0">
                <anchor moveWithCells="1" sizeWithCells="1">
                  <from>
                    <xdr:col>1</xdr:col>
                    <xdr:colOff>2712720</xdr:colOff>
                    <xdr:row>525</xdr:row>
                    <xdr:rowOff>38100</xdr:rowOff>
                  </from>
                  <to>
                    <xdr:col>1</xdr:col>
                    <xdr:colOff>2994660</xdr:colOff>
                    <xdr:row>525</xdr:row>
                    <xdr:rowOff>297180</xdr:rowOff>
                  </to>
                </anchor>
              </controlPr>
            </control>
          </mc:Choice>
        </mc:AlternateContent>
        <mc:AlternateContent xmlns:mc="http://schemas.openxmlformats.org/markup-compatibility/2006">
          <mc:Choice Requires="x14">
            <control shapeId="40625" r:id="rId100" name="Selectievakje 14001">
              <controlPr defaultSize="0" autoFill="0" autoLine="0" autoPict="0">
                <anchor moveWithCells="1" sizeWithCells="1">
                  <from>
                    <xdr:col>1</xdr:col>
                    <xdr:colOff>3192780</xdr:colOff>
                    <xdr:row>525</xdr:row>
                    <xdr:rowOff>38100</xdr:rowOff>
                  </from>
                  <to>
                    <xdr:col>1</xdr:col>
                    <xdr:colOff>3467100</xdr:colOff>
                    <xdr:row>525</xdr:row>
                    <xdr:rowOff>297180</xdr:rowOff>
                  </to>
                </anchor>
              </controlPr>
            </control>
          </mc:Choice>
        </mc:AlternateContent>
        <mc:AlternateContent xmlns:mc="http://schemas.openxmlformats.org/markup-compatibility/2006">
          <mc:Choice Requires="x14">
            <control shapeId="40626" r:id="rId101" name="Selectievakje 14002">
              <controlPr defaultSize="0" autoFill="0" autoLine="0" autoPict="0">
                <anchor moveWithCells="1" sizeWithCells="1">
                  <from>
                    <xdr:col>1</xdr:col>
                    <xdr:colOff>3703320</xdr:colOff>
                    <xdr:row>525</xdr:row>
                    <xdr:rowOff>30480</xdr:rowOff>
                  </from>
                  <to>
                    <xdr:col>1</xdr:col>
                    <xdr:colOff>3985260</xdr:colOff>
                    <xdr:row>525</xdr:row>
                    <xdr:rowOff>289560</xdr:rowOff>
                  </to>
                </anchor>
              </controlPr>
            </control>
          </mc:Choice>
        </mc:AlternateContent>
        <mc:AlternateContent xmlns:mc="http://schemas.openxmlformats.org/markup-compatibility/2006">
          <mc:Choice Requires="x14">
            <control shapeId="40627" r:id="rId102" name="Selectievakje 14003">
              <controlPr defaultSize="0" autoFill="0" autoLine="0" autoPict="0">
                <anchor moveWithCells="1" sizeWithCells="1">
                  <from>
                    <xdr:col>1</xdr:col>
                    <xdr:colOff>1699260</xdr:colOff>
                    <xdr:row>528</xdr:row>
                    <xdr:rowOff>45720</xdr:rowOff>
                  </from>
                  <to>
                    <xdr:col>1</xdr:col>
                    <xdr:colOff>1973580</xdr:colOff>
                    <xdr:row>528</xdr:row>
                    <xdr:rowOff>304800</xdr:rowOff>
                  </to>
                </anchor>
              </controlPr>
            </control>
          </mc:Choice>
        </mc:AlternateContent>
        <mc:AlternateContent xmlns:mc="http://schemas.openxmlformats.org/markup-compatibility/2006">
          <mc:Choice Requires="x14">
            <control shapeId="40628" r:id="rId103" name="Selectievakje 14004">
              <controlPr defaultSize="0" autoFill="0" autoLine="0" autoPict="0">
                <anchor moveWithCells="1" sizeWithCells="1">
                  <from>
                    <xdr:col>1</xdr:col>
                    <xdr:colOff>2202180</xdr:colOff>
                    <xdr:row>528</xdr:row>
                    <xdr:rowOff>45720</xdr:rowOff>
                  </from>
                  <to>
                    <xdr:col>1</xdr:col>
                    <xdr:colOff>2476500</xdr:colOff>
                    <xdr:row>528</xdr:row>
                    <xdr:rowOff>304800</xdr:rowOff>
                  </to>
                </anchor>
              </controlPr>
            </control>
          </mc:Choice>
        </mc:AlternateContent>
        <mc:AlternateContent xmlns:mc="http://schemas.openxmlformats.org/markup-compatibility/2006">
          <mc:Choice Requires="x14">
            <control shapeId="40629" r:id="rId104" name="Selectievakje 14005">
              <controlPr defaultSize="0" autoFill="0" autoLine="0" autoPict="0">
                <anchor moveWithCells="1" sizeWithCells="1">
                  <from>
                    <xdr:col>1</xdr:col>
                    <xdr:colOff>2712720</xdr:colOff>
                    <xdr:row>528</xdr:row>
                    <xdr:rowOff>38100</xdr:rowOff>
                  </from>
                  <to>
                    <xdr:col>1</xdr:col>
                    <xdr:colOff>2994660</xdr:colOff>
                    <xdr:row>528</xdr:row>
                    <xdr:rowOff>297180</xdr:rowOff>
                  </to>
                </anchor>
              </controlPr>
            </control>
          </mc:Choice>
        </mc:AlternateContent>
        <mc:AlternateContent xmlns:mc="http://schemas.openxmlformats.org/markup-compatibility/2006">
          <mc:Choice Requires="x14">
            <control shapeId="40630" r:id="rId105" name="Selectievakje 14006">
              <controlPr defaultSize="0" autoFill="0" autoLine="0" autoPict="0">
                <anchor moveWithCells="1" sizeWithCells="1">
                  <from>
                    <xdr:col>1</xdr:col>
                    <xdr:colOff>3192780</xdr:colOff>
                    <xdr:row>528</xdr:row>
                    <xdr:rowOff>38100</xdr:rowOff>
                  </from>
                  <to>
                    <xdr:col>1</xdr:col>
                    <xdr:colOff>3467100</xdr:colOff>
                    <xdr:row>528</xdr:row>
                    <xdr:rowOff>297180</xdr:rowOff>
                  </to>
                </anchor>
              </controlPr>
            </control>
          </mc:Choice>
        </mc:AlternateContent>
        <mc:AlternateContent xmlns:mc="http://schemas.openxmlformats.org/markup-compatibility/2006">
          <mc:Choice Requires="x14">
            <control shapeId="40631" r:id="rId106" name="Selectievakje 14007">
              <controlPr defaultSize="0" autoFill="0" autoLine="0" autoPict="0">
                <anchor moveWithCells="1" sizeWithCells="1">
                  <from>
                    <xdr:col>1</xdr:col>
                    <xdr:colOff>3703320</xdr:colOff>
                    <xdr:row>528</xdr:row>
                    <xdr:rowOff>30480</xdr:rowOff>
                  </from>
                  <to>
                    <xdr:col>1</xdr:col>
                    <xdr:colOff>3985260</xdr:colOff>
                    <xdr:row>528</xdr:row>
                    <xdr:rowOff>289560</xdr:rowOff>
                  </to>
                </anchor>
              </controlPr>
            </control>
          </mc:Choice>
        </mc:AlternateContent>
        <mc:AlternateContent xmlns:mc="http://schemas.openxmlformats.org/markup-compatibility/2006">
          <mc:Choice Requires="x14">
            <control shapeId="40632" r:id="rId107" name="Selectievakje 14008">
              <controlPr defaultSize="0" autoFill="0" autoLine="0" autoPict="0">
                <anchor moveWithCells="1" sizeWithCells="1">
                  <from>
                    <xdr:col>1</xdr:col>
                    <xdr:colOff>1699260</xdr:colOff>
                    <xdr:row>526</xdr:row>
                    <xdr:rowOff>152400</xdr:rowOff>
                  </from>
                  <to>
                    <xdr:col>1</xdr:col>
                    <xdr:colOff>1973580</xdr:colOff>
                    <xdr:row>527</xdr:row>
                    <xdr:rowOff>220980</xdr:rowOff>
                  </to>
                </anchor>
              </controlPr>
            </control>
          </mc:Choice>
        </mc:AlternateContent>
        <mc:AlternateContent xmlns:mc="http://schemas.openxmlformats.org/markup-compatibility/2006">
          <mc:Choice Requires="x14">
            <control shapeId="40633" r:id="rId108" name="Selectievakje 14009">
              <controlPr defaultSize="0" autoFill="0" autoLine="0" autoPict="0">
                <anchor moveWithCells="1" sizeWithCells="1">
                  <from>
                    <xdr:col>1</xdr:col>
                    <xdr:colOff>2202180</xdr:colOff>
                    <xdr:row>526</xdr:row>
                    <xdr:rowOff>152400</xdr:rowOff>
                  </from>
                  <to>
                    <xdr:col>1</xdr:col>
                    <xdr:colOff>2476500</xdr:colOff>
                    <xdr:row>527</xdr:row>
                    <xdr:rowOff>220980</xdr:rowOff>
                  </to>
                </anchor>
              </controlPr>
            </control>
          </mc:Choice>
        </mc:AlternateContent>
        <mc:AlternateContent xmlns:mc="http://schemas.openxmlformats.org/markup-compatibility/2006">
          <mc:Choice Requires="x14">
            <control shapeId="40634" r:id="rId109" name="Selectievakje 14010">
              <controlPr defaultSize="0" autoFill="0" autoLine="0" autoPict="0">
                <anchor moveWithCells="1" sizeWithCells="1">
                  <from>
                    <xdr:col>1</xdr:col>
                    <xdr:colOff>2712720</xdr:colOff>
                    <xdr:row>526</xdr:row>
                    <xdr:rowOff>144780</xdr:rowOff>
                  </from>
                  <to>
                    <xdr:col>1</xdr:col>
                    <xdr:colOff>2994660</xdr:colOff>
                    <xdr:row>527</xdr:row>
                    <xdr:rowOff>213360</xdr:rowOff>
                  </to>
                </anchor>
              </controlPr>
            </control>
          </mc:Choice>
        </mc:AlternateContent>
        <mc:AlternateContent xmlns:mc="http://schemas.openxmlformats.org/markup-compatibility/2006">
          <mc:Choice Requires="x14">
            <control shapeId="40635" r:id="rId110" name="Selectievakje 14011">
              <controlPr defaultSize="0" autoFill="0" autoLine="0" autoPict="0">
                <anchor moveWithCells="1" sizeWithCells="1">
                  <from>
                    <xdr:col>1</xdr:col>
                    <xdr:colOff>3192780</xdr:colOff>
                    <xdr:row>526</xdr:row>
                    <xdr:rowOff>152400</xdr:rowOff>
                  </from>
                  <to>
                    <xdr:col>1</xdr:col>
                    <xdr:colOff>3467100</xdr:colOff>
                    <xdr:row>527</xdr:row>
                    <xdr:rowOff>220980</xdr:rowOff>
                  </to>
                </anchor>
              </controlPr>
            </control>
          </mc:Choice>
        </mc:AlternateContent>
        <mc:AlternateContent xmlns:mc="http://schemas.openxmlformats.org/markup-compatibility/2006">
          <mc:Choice Requires="x14">
            <control shapeId="40636" r:id="rId111" name="Selectievakje 14012">
              <controlPr defaultSize="0" autoFill="0" autoLine="0" autoPict="0">
                <anchor moveWithCells="1" sizeWithCells="1">
                  <from>
                    <xdr:col>1</xdr:col>
                    <xdr:colOff>3703320</xdr:colOff>
                    <xdr:row>526</xdr:row>
                    <xdr:rowOff>144780</xdr:rowOff>
                  </from>
                  <to>
                    <xdr:col>1</xdr:col>
                    <xdr:colOff>3985260</xdr:colOff>
                    <xdr:row>527</xdr:row>
                    <xdr:rowOff>213360</xdr:rowOff>
                  </to>
                </anchor>
              </controlPr>
            </control>
          </mc:Choice>
        </mc:AlternateContent>
        <mc:AlternateContent xmlns:mc="http://schemas.openxmlformats.org/markup-compatibility/2006">
          <mc:Choice Requires="x14">
            <control shapeId="40637" r:id="rId112" name="Selectievakje 14013">
              <controlPr defaultSize="0" autoFill="0" autoLine="0" autoPict="0">
                <anchor moveWithCells="1" sizeWithCells="1">
                  <from>
                    <xdr:col>1</xdr:col>
                    <xdr:colOff>259080</xdr:colOff>
                    <xdr:row>541</xdr:row>
                    <xdr:rowOff>68580</xdr:rowOff>
                  </from>
                  <to>
                    <xdr:col>1</xdr:col>
                    <xdr:colOff>1600200</xdr:colOff>
                    <xdr:row>541</xdr:row>
                    <xdr:rowOff>335280</xdr:rowOff>
                  </to>
                </anchor>
              </controlPr>
            </control>
          </mc:Choice>
        </mc:AlternateContent>
        <mc:AlternateContent xmlns:mc="http://schemas.openxmlformats.org/markup-compatibility/2006">
          <mc:Choice Requires="x14">
            <control shapeId="40638" r:id="rId113" name="Selectievakje 14014">
              <controlPr defaultSize="0" autoFill="0" autoLine="0" autoPict="0">
                <anchor moveWithCells="1" sizeWithCells="1">
                  <from>
                    <xdr:col>1</xdr:col>
                    <xdr:colOff>2049780</xdr:colOff>
                    <xdr:row>541</xdr:row>
                    <xdr:rowOff>68580</xdr:rowOff>
                  </from>
                  <to>
                    <xdr:col>1</xdr:col>
                    <xdr:colOff>3390900</xdr:colOff>
                    <xdr:row>541</xdr:row>
                    <xdr:rowOff>335280</xdr:rowOff>
                  </to>
                </anchor>
              </controlPr>
            </control>
          </mc:Choice>
        </mc:AlternateContent>
        <mc:AlternateContent xmlns:mc="http://schemas.openxmlformats.org/markup-compatibility/2006">
          <mc:Choice Requires="x14">
            <control shapeId="40639" r:id="rId114" name="Selectievakje 14015">
              <controlPr defaultSize="0" autoFill="0" autoLine="0" autoPict="0">
                <anchor moveWithCells="1" sizeWithCells="1">
                  <from>
                    <xdr:col>1</xdr:col>
                    <xdr:colOff>3817620</xdr:colOff>
                    <xdr:row>541</xdr:row>
                    <xdr:rowOff>68580</xdr:rowOff>
                  </from>
                  <to>
                    <xdr:col>1</xdr:col>
                    <xdr:colOff>5166360</xdr:colOff>
                    <xdr:row>541</xdr:row>
                    <xdr:rowOff>335280</xdr:rowOff>
                  </to>
                </anchor>
              </controlPr>
            </control>
          </mc:Choice>
        </mc:AlternateContent>
        <mc:AlternateContent xmlns:mc="http://schemas.openxmlformats.org/markup-compatibility/2006">
          <mc:Choice Requires="x14">
            <control shapeId="40640" r:id="rId115" name="Selectievakje 14016">
              <controlPr defaultSize="0" autoFill="0" autoLine="0" autoPict="0">
                <anchor moveWithCells="1" sizeWithCells="1">
                  <from>
                    <xdr:col>1</xdr:col>
                    <xdr:colOff>2590800</xdr:colOff>
                    <xdr:row>613</xdr:row>
                    <xdr:rowOff>144780</xdr:rowOff>
                  </from>
                  <to>
                    <xdr:col>1</xdr:col>
                    <xdr:colOff>3878580</xdr:colOff>
                    <xdr:row>615</xdr:row>
                    <xdr:rowOff>7620</xdr:rowOff>
                  </to>
                </anchor>
              </controlPr>
            </control>
          </mc:Choice>
        </mc:AlternateContent>
        <mc:AlternateContent xmlns:mc="http://schemas.openxmlformats.org/markup-compatibility/2006">
          <mc:Choice Requires="x14">
            <control shapeId="40641" r:id="rId116" name="Selectievakje 14017">
              <controlPr defaultSize="0" autoFill="0" autoLine="0" autoPict="0">
                <anchor moveWithCells="1" sizeWithCells="1">
                  <from>
                    <xdr:col>1</xdr:col>
                    <xdr:colOff>2514600</xdr:colOff>
                    <xdr:row>622</xdr:row>
                    <xdr:rowOff>106680</xdr:rowOff>
                  </from>
                  <to>
                    <xdr:col>1</xdr:col>
                    <xdr:colOff>3802380</xdr:colOff>
                    <xdr:row>622</xdr:row>
                    <xdr:rowOff>327660</xdr:rowOff>
                  </to>
                </anchor>
              </controlPr>
            </control>
          </mc:Choice>
        </mc:AlternateContent>
        <mc:AlternateContent xmlns:mc="http://schemas.openxmlformats.org/markup-compatibility/2006">
          <mc:Choice Requires="x14">
            <control shapeId="40642" r:id="rId117" name="Selectievakje 14018">
              <controlPr defaultSize="0" autoFill="0" autoLine="0" autoPict="0">
                <anchor moveWithCells="1" sizeWithCells="1">
                  <from>
                    <xdr:col>1</xdr:col>
                    <xdr:colOff>4183380</xdr:colOff>
                    <xdr:row>622</xdr:row>
                    <xdr:rowOff>121920</xdr:rowOff>
                  </from>
                  <to>
                    <xdr:col>1</xdr:col>
                    <xdr:colOff>5463540</xdr:colOff>
                    <xdr:row>622</xdr:row>
                    <xdr:rowOff>342900</xdr:rowOff>
                  </to>
                </anchor>
              </controlPr>
            </control>
          </mc:Choice>
        </mc:AlternateContent>
        <mc:AlternateContent xmlns:mc="http://schemas.openxmlformats.org/markup-compatibility/2006">
          <mc:Choice Requires="x14">
            <control shapeId="40643" r:id="rId118" name="Selectievakje 14019">
              <controlPr defaultSize="0" autoFill="0" autoLine="0" autoPict="0">
                <anchor moveWithCells="1" sizeWithCells="1">
                  <from>
                    <xdr:col>1</xdr:col>
                    <xdr:colOff>762000</xdr:colOff>
                    <xdr:row>622</xdr:row>
                    <xdr:rowOff>76200</xdr:rowOff>
                  </from>
                  <to>
                    <xdr:col>1</xdr:col>
                    <xdr:colOff>2049780</xdr:colOff>
                    <xdr:row>622</xdr:row>
                    <xdr:rowOff>297180</xdr:rowOff>
                  </to>
                </anchor>
              </controlPr>
            </control>
          </mc:Choice>
        </mc:AlternateContent>
        <mc:AlternateContent xmlns:mc="http://schemas.openxmlformats.org/markup-compatibility/2006">
          <mc:Choice Requires="x14">
            <control shapeId="40644" r:id="rId119" name="Selectievakje 14020">
              <controlPr defaultSize="0" autoFill="0" autoLine="0" autoPict="0">
                <anchor moveWithCells="1" sizeWithCells="1">
                  <from>
                    <xdr:col>1</xdr:col>
                    <xdr:colOff>746760</xdr:colOff>
                    <xdr:row>622</xdr:row>
                    <xdr:rowOff>792480</xdr:rowOff>
                  </from>
                  <to>
                    <xdr:col>1</xdr:col>
                    <xdr:colOff>2026920</xdr:colOff>
                    <xdr:row>623</xdr:row>
                    <xdr:rowOff>22860</xdr:rowOff>
                  </to>
                </anchor>
              </controlPr>
            </control>
          </mc:Choice>
        </mc:AlternateContent>
        <mc:AlternateContent xmlns:mc="http://schemas.openxmlformats.org/markup-compatibility/2006">
          <mc:Choice Requires="x14">
            <control shapeId="40645" r:id="rId120" name="Selectievakje 14021">
              <controlPr defaultSize="0" autoFill="0" autoLine="0" autoPict="0">
                <anchor moveWithCells="1" sizeWithCells="1">
                  <from>
                    <xdr:col>1</xdr:col>
                    <xdr:colOff>754380</xdr:colOff>
                    <xdr:row>622</xdr:row>
                    <xdr:rowOff>411480</xdr:rowOff>
                  </from>
                  <to>
                    <xdr:col>1</xdr:col>
                    <xdr:colOff>2034540</xdr:colOff>
                    <xdr:row>622</xdr:row>
                    <xdr:rowOff>632460</xdr:rowOff>
                  </to>
                </anchor>
              </controlPr>
            </control>
          </mc:Choice>
        </mc:AlternateContent>
        <mc:AlternateContent xmlns:mc="http://schemas.openxmlformats.org/markup-compatibility/2006">
          <mc:Choice Requires="x14">
            <control shapeId="40646" r:id="rId121" name="Selectievakje 14022">
              <controlPr defaultSize="0" autoFill="0" autoLine="0" autoPict="0">
                <anchor moveWithCells="1" sizeWithCells="1">
                  <from>
                    <xdr:col>1</xdr:col>
                    <xdr:colOff>2506980</xdr:colOff>
                    <xdr:row>622</xdr:row>
                    <xdr:rowOff>441960</xdr:rowOff>
                  </from>
                  <to>
                    <xdr:col>1</xdr:col>
                    <xdr:colOff>3787140</xdr:colOff>
                    <xdr:row>622</xdr:row>
                    <xdr:rowOff>655320</xdr:rowOff>
                  </to>
                </anchor>
              </controlPr>
            </control>
          </mc:Choice>
        </mc:AlternateContent>
        <mc:AlternateContent xmlns:mc="http://schemas.openxmlformats.org/markup-compatibility/2006">
          <mc:Choice Requires="x14">
            <control shapeId="40647" r:id="rId122" name="Selectievakje 14023">
              <controlPr defaultSize="0" autoFill="0" autoLine="0" autoPict="0">
                <anchor moveWithCells="1" sizeWithCells="1">
                  <from>
                    <xdr:col>1</xdr:col>
                    <xdr:colOff>4183380</xdr:colOff>
                    <xdr:row>622</xdr:row>
                    <xdr:rowOff>449580</xdr:rowOff>
                  </from>
                  <to>
                    <xdr:col>1</xdr:col>
                    <xdr:colOff>5463540</xdr:colOff>
                    <xdr:row>622</xdr:row>
                    <xdr:rowOff>670560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89"/>
  <sheetViews>
    <sheetView showGridLines="0" topLeftCell="A19" zoomScaleNormal="100" workbookViewId="0">
      <selection activeCell="C33" sqref="C33"/>
    </sheetView>
  </sheetViews>
  <sheetFormatPr defaultColWidth="9.109375" defaultRowHeight="14.4" x14ac:dyDescent="0.3"/>
  <cols>
    <col min="1" max="1" width="6.5546875" style="117" customWidth="1"/>
    <col min="2" max="2" width="17.88671875" style="117" customWidth="1"/>
    <col min="3" max="11" width="12.88671875" style="117" customWidth="1"/>
    <col min="12" max="12" width="28.109375" style="117" customWidth="1"/>
    <col min="13" max="13" width="30.88671875" style="117" customWidth="1"/>
    <col min="14" max="16384" width="9.109375" style="117"/>
  </cols>
  <sheetData>
    <row r="1" spans="1:13" ht="18" x14ac:dyDescent="0.3">
      <c r="A1" s="1066" t="s">
        <v>181</v>
      </c>
      <c r="B1" s="1066"/>
      <c r="C1" s="3"/>
      <c r="H1" s="1068" t="s">
        <v>774</v>
      </c>
      <c r="I1" s="1068"/>
      <c r="J1" s="1068"/>
      <c r="K1" s="1068"/>
      <c r="L1" s="11" t="s">
        <v>182</v>
      </c>
      <c r="M1" s="10"/>
    </row>
    <row r="2" spans="1:13" x14ac:dyDescent="0.3">
      <c r="A2" s="132"/>
      <c r="B2" s="132"/>
      <c r="C2" s="132"/>
      <c r="D2" s="3"/>
      <c r="E2" s="10"/>
      <c r="F2" s="10"/>
      <c r="G2" s="10"/>
      <c r="H2" s="10"/>
      <c r="I2" s="10"/>
      <c r="J2" s="10"/>
      <c r="K2" s="10"/>
      <c r="L2" s="11"/>
      <c r="M2" s="10"/>
    </row>
    <row r="3" spans="1:13" x14ac:dyDescent="0.3">
      <c r="A3" s="1067" t="s">
        <v>811</v>
      </c>
      <c r="B3" s="1067"/>
      <c r="C3" s="1067"/>
      <c r="D3" s="1067"/>
      <c r="E3" s="1067"/>
      <c r="F3" s="1067"/>
      <c r="G3" s="1067"/>
      <c r="H3" s="1067"/>
      <c r="I3" s="133"/>
      <c r="J3" s="133"/>
      <c r="K3" s="133"/>
      <c r="L3" s="11"/>
      <c r="M3" s="10"/>
    </row>
    <row r="4" spans="1:13" x14ac:dyDescent="0.3">
      <c r="A4" s="817" t="s">
        <v>812</v>
      </c>
      <c r="B4" s="816"/>
      <c r="C4" s="816"/>
      <c r="D4" s="816"/>
      <c r="E4" s="816"/>
      <c r="F4" s="816"/>
      <c r="G4" s="816"/>
      <c r="H4" s="816"/>
      <c r="I4" s="479"/>
      <c r="J4" s="479"/>
      <c r="K4" s="479"/>
      <c r="L4" s="792"/>
      <c r="M4" s="794"/>
    </row>
    <row r="5" spans="1:13" x14ac:dyDescent="0.3">
      <c r="A5" s="134"/>
      <c r="B5" s="134"/>
      <c r="C5" s="134"/>
      <c r="D5" s="134"/>
      <c r="E5" s="134"/>
      <c r="F5" s="1090"/>
      <c r="G5" s="1090"/>
      <c r="H5" s="1090"/>
      <c r="I5" s="115"/>
      <c r="J5" s="115"/>
      <c r="K5" s="115"/>
      <c r="L5" s="11"/>
      <c r="M5" s="10"/>
    </row>
    <row r="6" spans="1:13" s="728" customFormat="1" ht="60" customHeight="1" x14ac:dyDescent="0.3">
      <c r="A6" s="1091" t="s">
        <v>756</v>
      </c>
      <c r="B6" s="1091"/>
      <c r="C6" s="1091"/>
      <c r="D6" s="1091"/>
      <c r="E6" s="1091"/>
      <c r="F6" s="1091"/>
      <c r="G6" s="1091"/>
      <c r="H6" s="1091"/>
      <c r="I6" s="725"/>
      <c r="J6" s="725"/>
      <c r="K6" s="725"/>
      <c r="L6" s="726"/>
      <c r="M6" s="727"/>
    </row>
    <row r="7" spans="1:13" s="728" customFormat="1" x14ac:dyDescent="0.3">
      <c r="A7" s="800"/>
      <c r="B7" s="800"/>
      <c r="C7" s="800"/>
      <c r="D7" s="800"/>
      <c r="E7" s="800"/>
      <c r="F7" s="1091"/>
      <c r="G7" s="1091"/>
      <c r="H7" s="1091"/>
      <c r="I7" s="725"/>
      <c r="J7" s="725"/>
      <c r="K7" s="725"/>
      <c r="L7" s="726"/>
      <c r="M7" s="727"/>
    </row>
    <row r="8" spans="1:13" s="728" customFormat="1" ht="46.5" customHeight="1" x14ac:dyDescent="0.3">
      <c r="A8" s="1091" t="s">
        <v>575</v>
      </c>
      <c r="B8" s="1091"/>
      <c r="C8" s="1091"/>
      <c r="D8" s="1091"/>
      <c r="E8" s="1091"/>
      <c r="F8" s="1091"/>
      <c r="G8" s="1091"/>
      <c r="H8" s="1091"/>
      <c r="I8" s="725"/>
      <c r="J8" s="725"/>
      <c r="K8" s="725"/>
      <c r="L8" s="729"/>
      <c r="M8" s="729"/>
    </row>
    <row r="9" spans="1:13" x14ac:dyDescent="0.3">
      <c r="A9" s="135"/>
      <c r="B9" s="135"/>
      <c r="C9" s="135"/>
      <c r="D9" s="135"/>
      <c r="E9" s="135"/>
      <c r="F9" s="135"/>
      <c r="G9" s="135"/>
      <c r="H9" s="135"/>
      <c r="I9" s="135"/>
      <c r="J9" s="135"/>
      <c r="K9" s="135"/>
      <c r="L9" s="116"/>
      <c r="M9" s="116"/>
    </row>
    <row r="10" spans="1:13" ht="15" customHeight="1" x14ac:dyDescent="0.3">
      <c r="A10" s="1091" t="s">
        <v>183</v>
      </c>
      <c r="B10" s="1091"/>
      <c r="C10" s="1091"/>
      <c r="D10" s="1091"/>
      <c r="E10" s="1091"/>
      <c r="F10" s="1091"/>
      <c r="G10" s="1091"/>
      <c r="H10" s="1091"/>
      <c r="I10" s="135"/>
      <c r="J10" s="135"/>
      <c r="K10" s="135"/>
      <c r="L10" s="116"/>
      <c r="M10" s="116"/>
    </row>
    <row r="11" spans="1:13" x14ac:dyDescent="0.3">
      <c r="A11" s="1025" t="s">
        <v>110</v>
      </c>
      <c r="B11" s="1025"/>
      <c r="C11" s="1025"/>
      <c r="D11" s="1025"/>
      <c r="E11" s="1025"/>
      <c r="F11" s="1025"/>
      <c r="G11" s="1025"/>
      <c r="H11" s="1025"/>
      <c r="I11" s="136"/>
      <c r="J11" s="136"/>
      <c r="K11" s="136"/>
      <c r="L11" s="116"/>
      <c r="M11" s="116"/>
    </row>
    <row r="12" spans="1:13" ht="15.75" customHeight="1" x14ac:dyDescent="0.3">
      <c r="A12" s="1025" t="s">
        <v>185</v>
      </c>
      <c r="B12" s="1025"/>
      <c r="C12" s="1025"/>
      <c r="D12" s="1025"/>
      <c r="E12" s="1025"/>
      <c r="F12" s="1025"/>
      <c r="G12" s="1025"/>
      <c r="H12" s="1025"/>
      <c r="I12" s="136"/>
      <c r="J12" s="136"/>
      <c r="K12" s="136"/>
      <c r="L12" s="116"/>
      <c r="M12" s="116"/>
    </row>
    <row r="13" spans="1:13" x14ac:dyDescent="0.3">
      <c r="A13" s="1025" t="s">
        <v>112</v>
      </c>
      <c r="B13" s="1025"/>
      <c r="C13" s="1025"/>
      <c r="D13" s="1025"/>
      <c r="E13" s="1025"/>
      <c r="F13" s="1025"/>
      <c r="G13" s="1025"/>
      <c r="H13" s="1025"/>
      <c r="I13" s="136"/>
      <c r="J13" s="136"/>
      <c r="K13" s="136"/>
      <c r="L13" s="116"/>
      <c r="M13" s="116"/>
    </row>
    <row r="14" spans="1:13" x14ac:dyDescent="0.3">
      <c r="A14" s="1025" t="s">
        <v>119</v>
      </c>
      <c r="B14" s="1025"/>
      <c r="C14" s="1025"/>
      <c r="D14" s="1025"/>
      <c r="E14" s="1025"/>
      <c r="F14" s="1025"/>
      <c r="G14" s="1025"/>
      <c r="H14" s="1025"/>
      <c r="I14" s="136"/>
      <c r="J14" s="136"/>
      <c r="K14" s="136"/>
      <c r="L14" s="116"/>
      <c r="M14" s="116"/>
    </row>
    <row r="15" spans="1:13" x14ac:dyDescent="0.3">
      <c r="A15" s="1025" t="s">
        <v>571</v>
      </c>
      <c r="B15" s="1025"/>
      <c r="C15" s="1025"/>
      <c r="D15" s="1025"/>
      <c r="E15" s="1025"/>
      <c r="F15" s="1025"/>
      <c r="G15" s="1025"/>
      <c r="H15" s="1025"/>
      <c r="I15" s="136"/>
      <c r="J15" s="136"/>
      <c r="K15" s="136"/>
      <c r="L15" s="116"/>
      <c r="M15" s="116"/>
    </row>
    <row r="16" spans="1:13" x14ac:dyDescent="0.3">
      <c r="A16" s="1026" t="s">
        <v>267</v>
      </c>
      <c r="B16" s="1026"/>
      <c r="C16" s="815"/>
      <c r="D16" s="815"/>
      <c r="E16" s="815"/>
      <c r="F16" s="815"/>
      <c r="G16" s="815"/>
      <c r="H16" s="815"/>
      <c r="I16" s="136"/>
      <c r="J16" s="136"/>
      <c r="K16" s="136"/>
      <c r="L16" s="116"/>
      <c r="M16" s="116"/>
    </row>
    <row r="17" spans="1:22" ht="15.75" customHeight="1" x14ac:dyDescent="0.3">
      <c r="A17" s="118"/>
      <c r="B17" s="118"/>
      <c r="C17" s="118"/>
      <c r="D17" s="118"/>
      <c r="E17" s="118"/>
      <c r="F17" s="118"/>
      <c r="G17" s="118"/>
      <c r="H17" s="118"/>
      <c r="I17" s="118"/>
      <c r="J17" s="118"/>
      <c r="K17" s="118"/>
      <c r="L17" s="116"/>
      <c r="M17" s="116"/>
    </row>
    <row r="18" spans="1:22" ht="15.75" customHeight="1" x14ac:dyDescent="0.3">
      <c r="A18" s="1027" t="s">
        <v>700</v>
      </c>
      <c r="B18" s="1027"/>
      <c r="C18" s="1027"/>
      <c r="D18" s="1027"/>
      <c r="E18" s="1027"/>
      <c r="F18" s="1027"/>
      <c r="G18" s="1027"/>
      <c r="H18" s="1027"/>
      <c r="I18" s="137"/>
      <c r="J18" s="137"/>
      <c r="K18" s="137"/>
      <c r="L18" s="116"/>
      <c r="M18" s="116"/>
    </row>
    <row r="19" spans="1:22" ht="12.75" customHeight="1" x14ac:dyDescent="0.3">
      <c r="A19" s="137"/>
      <c r="B19" s="137"/>
      <c r="C19" s="137"/>
      <c r="D19" s="137"/>
      <c r="E19" s="137"/>
      <c r="F19" s="137"/>
      <c r="G19" s="137"/>
      <c r="H19" s="137"/>
      <c r="I19" s="137"/>
      <c r="J19" s="137"/>
      <c r="K19" s="137"/>
      <c r="L19" s="116"/>
      <c r="M19" s="116"/>
    </row>
    <row r="20" spans="1:22" ht="12.75" customHeight="1" x14ac:dyDescent="0.3">
      <c r="A20" s="1084" t="s">
        <v>184</v>
      </c>
      <c r="B20" s="1084"/>
      <c r="C20" s="1084"/>
      <c r="D20" s="1084"/>
      <c r="E20" s="1084"/>
      <c r="F20" s="118"/>
      <c r="G20" s="118"/>
      <c r="H20" s="118"/>
      <c r="I20" s="118"/>
      <c r="J20" s="118"/>
      <c r="K20" s="118"/>
      <c r="L20" s="116"/>
      <c r="M20" s="116"/>
    </row>
    <row r="21" spans="1:22" ht="12" customHeight="1" x14ac:dyDescent="0.3">
      <c r="A21" s="138"/>
      <c r="B21" s="138"/>
      <c r="C21" s="138"/>
      <c r="D21" s="138"/>
      <c r="E21" s="138"/>
      <c r="F21" s="118"/>
      <c r="G21" s="118"/>
      <c r="H21" s="118"/>
      <c r="I21" s="118"/>
      <c r="J21" s="118"/>
      <c r="K21" s="118"/>
      <c r="L21" s="116"/>
      <c r="M21" s="116"/>
    </row>
    <row r="22" spans="1:22" ht="11.25" customHeight="1" x14ac:dyDescent="0.3">
      <c r="A22" s="139"/>
    </row>
    <row r="23" spans="1:22" ht="15.6" x14ac:dyDescent="0.3">
      <c r="A23" s="996" t="s">
        <v>110</v>
      </c>
      <c r="B23" s="996"/>
      <c r="C23" s="304"/>
      <c r="D23" s="305"/>
      <c r="E23" s="305"/>
      <c r="F23" s="305"/>
      <c r="G23" s="305"/>
      <c r="H23" s="305"/>
      <c r="I23" s="305"/>
      <c r="J23" s="305"/>
      <c r="K23" s="305"/>
      <c r="L23" s="39"/>
    </row>
    <row r="24" spans="1:22" ht="10.5" customHeight="1" x14ac:dyDescent="0.3"/>
    <row r="25" spans="1:22" x14ac:dyDescent="0.3">
      <c r="A25" s="117" t="s">
        <v>25</v>
      </c>
      <c r="C25" s="140">
        <v>1</v>
      </c>
      <c r="H25" s="141">
        <f>IF(C25=2,Subsidiebedragen!B24,Subsidiebedragen!B5)</f>
        <v>846.5</v>
      </c>
      <c r="I25" s="141"/>
      <c r="J25" s="141"/>
      <c r="K25" s="141"/>
      <c r="L25" s="142"/>
    </row>
    <row r="26" spans="1:22" x14ac:dyDescent="0.3">
      <c r="P26" s="143"/>
      <c r="Q26" s="143"/>
      <c r="R26" s="143"/>
      <c r="S26" s="143"/>
      <c r="T26" s="143"/>
      <c r="U26" s="143"/>
      <c r="V26" s="143"/>
    </row>
    <row r="27" spans="1:22" x14ac:dyDescent="0.3">
      <c r="A27" s="900" t="s">
        <v>26</v>
      </c>
      <c r="B27" s="900"/>
      <c r="C27" s="307">
        <v>0</v>
      </c>
      <c r="D27" s="144"/>
      <c r="E27" s="144"/>
      <c r="F27" s="144"/>
    </row>
    <row r="28" spans="1:22" ht="15" customHeight="1" x14ac:dyDescent="0.3">
      <c r="A28" s="900" t="s">
        <v>27</v>
      </c>
      <c r="B28" s="900"/>
      <c r="C28" s="307">
        <v>0</v>
      </c>
      <c r="D28" s="144"/>
      <c r="E28" s="144"/>
      <c r="F28" s="144"/>
    </row>
    <row r="29" spans="1:22" x14ac:dyDescent="0.3">
      <c r="A29" s="145"/>
      <c r="B29" s="145"/>
      <c r="C29" s="146"/>
      <c r="D29" s="145"/>
      <c r="E29" s="145"/>
      <c r="F29" s="145"/>
    </row>
    <row r="30" spans="1:22" x14ac:dyDescent="0.3">
      <c r="A30" s="900" t="s">
        <v>408</v>
      </c>
      <c r="B30" s="900"/>
      <c r="C30" s="307">
        <v>0</v>
      </c>
      <c r="D30" s="968" t="s">
        <v>518</v>
      </c>
      <c r="E30" s="968"/>
      <c r="F30" s="968"/>
      <c r="G30" s="968"/>
      <c r="H30" s="968"/>
      <c r="I30" s="147"/>
      <c r="J30" s="147"/>
      <c r="K30" s="147"/>
    </row>
    <row r="31" spans="1:22" ht="12.75" customHeight="1" x14ac:dyDescent="0.3">
      <c r="A31" s="900" t="s">
        <v>409</v>
      </c>
      <c r="B31" s="900"/>
      <c r="C31" s="307">
        <v>0</v>
      </c>
      <c r="D31" s="1028" t="s">
        <v>524</v>
      </c>
      <c r="E31" s="1028"/>
      <c r="F31" s="1028"/>
      <c r="G31" s="1028"/>
      <c r="H31" s="1028"/>
      <c r="I31" s="138"/>
      <c r="J31" s="138"/>
      <c r="K31" s="138"/>
    </row>
    <row r="32" spans="1:22" x14ac:dyDescent="0.3">
      <c r="A32" s="145"/>
      <c r="B32" s="145"/>
      <c r="C32" s="146"/>
      <c r="D32" s="1028"/>
      <c r="E32" s="1028"/>
      <c r="F32" s="1028"/>
      <c r="G32" s="1028"/>
      <c r="H32" s="1028"/>
      <c r="I32" s="138"/>
      <c r="J32" s="138"/>
      <c r="K32" s="138"/>
    </row>
    <row r="33" spans="1:12" ht="31.5" customHeight="1" x14ac:dyDescent="0.3">
      <c r="A33" s="1029" t="s">
        <v>462</v>
      </c>
      <c r="B33" s="1029"/>
      <c r="C33" s="308">
        <v>0</v>
      </c>
      <c r="D33" s="1028" t="s">
        <v>760</v>
      </c>
      <c r="E33" s="1029"/>
      <c r="F33" s="1029"/>
      <c r="G33" s="1029"/>
      <c r="H33" s="1029"/>
      <c r="I33" s="148"/>
      <c r="J33" s="148"/>
      <c r="K33" s="148"/>
    </row>
    <row r="34" spans="1:12" ht="30" customHeight="1" x14ac:dyDescent="0.3">
      <c r="A34" s="1029" t="s">
        <v>463</v>
      </c>
      <c r="B34" s="1029"/>
      <c r="C34" s="308">
        <v>0</v>
      </c>
      <c r="D34" s="734" t="s">
        <v>102</v>
      </c>
      <c r="E34" s="145"/>
      <c r="F34" s="145"/>
    </row>
    <row r="35" spans="1:12" ht="6.75" customHeight="1" x14ac:dyDescent="0.3">
      <c r="A35" s="145"/>
      <c r="B35" s="145"/>
      <c r="C35" s="145"/>
      <c r="D35" s="145"/>
      <c r="E35" s="145"/>
      <c r="F35" s="145"/>
    </row>
    <row r="36" spans="1:12" x14ac:dyDescent="0.3">
      <c r="A36" s="145"/>
      <c r="B36" s="145"/>
      <c r="D36" s="363" t="s">
        <v>28</v>
      </c>
      <c r="E36" s="363" t="s">
        <v>29</v>
      </c>
      <c r="F36" s="363" t="s">
        <v>650</v>
      </c>
    </row>
    <row r="37" spans="1:12" x14ac:dyDescent="0.3">
      <c r="A37" s="900" t="s">
        <v>101</v>
      </c>
      <c r="B37" s="900"/>
      <c r="C37" s="1031"/>
      <c r="D37" s="309">
        <v>0</v>
      </c>
      <c r="E37" s="309">
        <v>0</v>
      </c>
      <c r="F37" s="309">
        <v>0</v>
      </c>
      <c r="G37" s="149" t="s">
        <v>410</v>
      </c>
      <c r="H37" s="150"/>
      <c r="I37" s="150"/>
      <c r="J37" s="150"/>
      <c r="K37" s="150"/>
    </row>
    <row r="38" spans="1:12" x14ac:dyDescent="0.3">
      <c r="A38" s="900" t="s">
        <v>411</v>
      </c>
      <c r="B38" s="900"/>
      <c r="C38" s="1031"/>
      <c r="D38" s="309">
        <v>0</v>
      </c>
      <c r="E38" s="309">
        <v>0</v>
      </c>
      <c r="F38" s="309">
        <v>0</v>
      </c>
      <c r="G38" s="149" t="s">
        <v>100</v>
      </c>
      <c r="H38" s="150"/>
      <c r="I38" s="150"/>
      <c r="J38" s="150"/>
      <c r="K38" s="150"/>
    </row>
    <row r="39" spans="1:12" ht="29.25" customHeight="1" x14ac:dyDescent="0.3">
      <c r="A39" s="1029" t="s">
        <v>386</v>
      </c>
      <c r="B39" s="1029"/>
      <c r="C39" s="1031"/>
      <c r="D39" s="735">
        <v>0</v>
      </c>
      <c r="E39" s="735">
        <v>0</v>
      </c>
      <c r="F39" s="735">
        <v>0</v>
      </c>
      <c r="G39" s="1088" t="s">
        <v>519</v>
      </c>
      <c r="H39" s="1089"/>
      <c r="I39" s="1089"/>
      <c r="J39" s="401"/>
      <c r="K39" s="401"/>
      <c r="L39" s="152" t="s">
        <v>99</v>
      </c>
    </row>
    <row r="40" spans="1:12" x14ac:dyDescent="0.3">
      <c r="A40" s="153"/>
      <c r="B40" s="153"/>
      <c r="C40" s="153"/>
      <c r="D40" s="153"/>
      <c r="E40" s="153"/>
      <c r="F40" s="153"/>
      <c r="G40" s="153"/>
      <c r="H40" s="153"/>
      <c r="I40" s="153"/>
      <c r="J40" s="153"/>
      <c r="K40" s="153"/>
      <c r="L40" s="23" t="s">
        <v>186</v>
      </c>
    </row>
    <row r="41" spans="1:12" ht="26.25" customHeight="1" x14ac:dyDescent="0.3">
      <c r="A41" s="1069" t="s">
        <v>413</v>
      </c>
      <c r="B41" s="1069"/>
      <c r="C41" s="1069"/>
      <c r="D41" s="1069"/>
      <c r="E41" s="1069"/>
      <c r="F41" s="1069"/>
      <c r="G41" s="1069"/>
      <c r="H41" s="1069"/>
      <c r="I41" s="154"/>
      <c r="J41" s="154"/>
      <c r="K41" s="154"/>
      <c r="L41" s="23"/>
    </row>
    <row r="42" spans="1:12" x14ac:dyDescent="0.3">
      <c r="A42" s="153"/>
      <c r="B42" s="155"/>
      <c r="C42" s="155"/>
      <c r="D42" s="155"/>
      <c r="E42" s="155"/>
      <c r="F42" s="155"/>
      <c r="G42" s="155"/>
      <c r="H42" s="155"/>
      <c r="I42" s="155"/>
      <c r="J42" s="155"/>
      <c r="K42" s="155"/>
    </row>
    <row r="43" spans="1:12" ht="15.6" x14ac:dyDescent="0.3">
      <c r="A43" s="996" t="s">
        <v>185</v>
      </c>
      <c r="B43" s="996"/>
      <c r="C43" s="304"/>
      <c r="D43" s="305"/>
      <c r="E43" s="305"/>
      <c r="F43" s="305"/>
      <c r="G43" s="305"/>
      <c r="H43" s="305"/>
      <c r="I43" s="305"/>
      <c r="J43" s="305"/>
      <c r="K43" s="305"/>
      <c r="L43" s="23" t="s">
        <v>180</v>
      </c>
    </row>
    <row r="44" spans="1:12" ht="9.75" customHeight="1" x14ac:dyDescent="0.3">
      <c r="A44" s="156"/>
      <c r="B44" s="157"/>
      <c r="C44" s="145"/>
    </row>
    <row r="45" spans="1:12" ht="51.75" customHeight="1" x14ac:dyDescent="0.3">
      <c r="A45" s="1030" t="s">
        <v>459</v>
      </c>
      <c r="B45" s="1030"/>
      <c r="C45" s="1030"/>
      <c r="D45" s="1030"/>
      <c r="E45" s="1030"/>
      <c r="F45" s="1030"/>
      <c r="G45" s="1030"/>
      <c r="H45" s="1030"/>
      <c r="I45" s="870"/>
      <c r="J45" s="870"/>
      <c r="K45" s="158"/>
    </row>
    <row r="46" spans="1:12" ht="15" customHeight="1" x14ac:dyDescent="0.3">
      <c r="A46" s="158"/>
      <c r="B46" s="158"/>
      <c r="C46" s="158"/>
      <c r="D46" s="158"/>
      <c r="E46" s="158"/>
      <c r="F46" s="158"/>
      <c r="G46" s="158"/>
      <c r="H46" s="158"/>
      <c r="I46" s="158"/>
      <c r="J46" s="158"/>
      <c r="K46" s="158"/>
    </row>
    <row r="47" spans="1:12" x14ac:dyDescent="0.3">
      <c r="A47" s="157"/>
      <c r="B47" s="159"/>
      <c r="C47" s="157"/>
      <c r="D47" s="160"/>
      <c r="E47" s="157"/>
      <c r="F47" s="157"/>
      <c r="G47" s="363" t="s">
        <v>28</v>
      </c>
      <c r="H47" s="363" t="s">
        <v>29</v>
      </c>
      <c r="I47" s="363" t="s">
        <v>650</v>
      </c>
      <c r="J47" s="402"/>
      <c r="K47" s="402"/>
    </row>
    <row r="48" spans="1:12" x14ac:dyDescent="0.3">
      <c r="A48" s="1009" t="s">
        <v>701</v>
      </c>
      <c r="B48" s="1010"/>
      <c r="C48" s="1010"/>
      <c r="D48" s="1010"/>
      <c r="E48" s="1010"/>
      <c r="F48" s="161"/>
      <c r="G48" s="310">
        <v>0</v>
      </c>
      <c r="H48" s="390"/>
      <c r="I48" s="390"/>
      <c r="J48" s="418"/>
      <c r="K48" s="418"/>
      <c r="L48" s="23" t="s">
        <v>179</v>
      </c>
    </row>
    <row r="49" spans="1:12" x14ac:dyDescent="0.3">
      <c r="A49" s="1009" t="s">
        <v>702</v>
      </c>
      <c r="B49" s="1010"/>
      <c r="C49" s="1010"/>
      <c r="D49" s="1010"/>
      <c r="E49" s="1010"/>
      <c r="F49" s="162"/>
      <c r="G49" s="310">
        <v>0</v>
      </c>
      <c r="H49" s="310">
        <v>0</v>
      </c>
      <c r="I49" s="310">
        <v>0</v>
      </c>
      <c r="J49" s="419"/>
      <c r="K49" s="419"/>
      <c r="L49" s="23" t="s">
        <v>178</v>
      </c>
    </row>
    <row r="50" spans="1:12" x14ac:dyDescent="0.3">
      <c r="A50" s="1097" t="s">
        <v>30</v>
      </c>
      <c r="B50" s="1098"/>
      <c r="C50" s="1098"/>
      <c r="D50" s="1098"/>
      <c r="E50" s="1098"/>
      <c r="F50" s="163"/>
      <c r="G50" s="164">
        <f>G51+G60</f>
        <v>0</v>
      </c>
      <c r="H50" s="164">
        <f>H51+H60</f>
        <v>0</v>
      </c>
      <c r="I50" s="164">
        <f>I51+I60</f>
        <v>0</v>
      </c>
      <c r="J50" s="407"/>
      <c r="K50" s="407"/>
    </row>
    <row r="51" spans="1:12" x14ac:dyDescent="0.3">
      <c r="A51" s="1072" t="s">
        <v>31</v>
      </c>
      <c r="B51" s="1073"/>
      <c r="C51" s="1073"/>
      <c r="D51" s="1073"/>
      <c r="E51" s="1073"/>
      <c r="F51" s="165"/>
      <c r="G51" s="166">
        <f>SUM(G52:G59)</f>
        <v>0</v>
      </c>
      <c r="H51" s="166">
        <f>SUM(H52:H59)</f>
        <v>0</v>
      </c>
      <c r="I51" s="166">
        <f>SUM(I52:I59)</f>
        <v>0</v>
      </c>
      <c r="J51" s="406"/>
      <c r="K51" s="406"/>
    </row>
    <row r="52" spans="1:12" ht="12.75" customHeight="1" x14ac:dyDescent="0.3">
      <c r="A52" s="1095" t="s">
        <v>32</v>
      </c>
      <c r="B52" s="1096"/>
      <c r="C52" s="1096"/>
      <c r="D52" s="1096"/>
      <c r="E52" s="1096"/>
      <c r="F52" s="167"/>
      <c r="G52" s="311">
        <v>0</v>
      </c>
      <c r="H52" s="311">
        <v>0</v>
      </c>
      <c r="I52" s="311">
        <v>0</v>
      </c>
      <c r="J52" s="420"/>
      <c r="K52" s="420"/>
    </row>
    <row r="53" spans="1:12" ht="12.75" customHeight="1" x14ac:dyDescent="0.3">
      <c r="A53" s="1011" t="s">
        <v>703</v>
      </c>
      <c r="B53" s="1012"/>
      <c r="C53" s="1012"/>
      <c r="D53" s="1012"/>
      <c r="E53" s="1012"/>
      <c r="F53" s="168"/>
      <c r="G53" s="312">
        <v>0</v>
      </c>
      <c r="H53" s="312">
        <v>0</v>
      </c>
      <c r="I53" s="312">
        <v>0</v>
      </c>
      <c r="J53" s="420"/>
      <c r="K53" s="420"/>
    </row>
    <row r="54" spans="1:12" ht="30" customHeight="1" x14ac:dyDescent="0.3">
      <c r="A54" s="1011" t="s">
        <v>704</v>
      </c>
      <c r="B54" s="1012"/>
      <c r="C54" s="1012"/>
      <c r="D54" s="1012"/>
      <c r="E54" s="1012"/>
      <c r="F54" s="1085"/>
      <c r="G54" s="312">
        <v>0</v>
      </c>
      <c r="H54" s="312">
        <v>0</v>
      </c>
      <c r="I54" s="312">
        <v>0</v>
      </c>
      <c r="J54" s="420"/>
      <c r="K54" s="420"/>
    </row>
    <row r="55" spans="1:12" ht="47.25" customHeight="1" x14ac:dyDescent="0.3">
      <c r="A55" s="1011" t="s">
        <v>705</v>
      </c>
      <c r="B55" s="1012"/>
      <c r="C55" s="1012"/>
      <c r="D55" s="1012"/>
      <c r="E55" s="1012"/>
      <c r="F55" s="1085"/>
      <c r="G55" s="313">
        <v>0</v>
      </c>
      <c r="H55" s="313">
        <v>0</v>
      </c>
      <c r="I55" s="313">
        <v>0</v>
      </c>
      <c r="J55" s="421"/>
      <c r="K55" s="421"/>
    </row>
    <row r="56" spans="1:12" ht="43.5" customHeight="1" x14ac:dyDescent="0.3">
      <c r="A56" s="1011" t="s">
        <v>706</v>
      </c>
      <c r="B56" s="1012"/>
      <c r="C56" s="1012"/>
      <c r="D56" s="1012"/>
      <c r="E56" s="1012"/>
      <c r="F56" s="1085"/>
      <c r="G56" s="313">
        <v>0</v>
      </c>
      <c r="H56" s="313">
        <v>0</v>
      </c>
      <c r="I56" s="313">
        <v>0</v>
      </c>
      <c r="J56" s="421"/>
      <c r="K56" s="421"/>
    </row>
    <row r="57" spans="1:12" ht="12.75" customHeight="1" x14ac:dyDescent="0.3">
      <c r="A57" s="1011" t="s">
        <v>707</v>
      </c>
      <c r="B57" s="1012"/>
      <c r="C57" s="1012"/>
      <c r="D57" s="1012"/>
      <c r="E57" s="1012"/>
      <c r="F57" s="168"/>
      <c r="G57" s="312">
        <v>0</v>
      </c>
      <c r="H57" s="312">
        <v>0</v>
      </c>
      <c r="I57" s="312">
        <v>0</v>
      </c>
      <c r="J57" s="420"/>
      <c r="K57" s="420"/>
    </row>
    <row r="58" spans="1:12" ht="12.75" customHeight="1" x14ac:dyDescent="0.3">
      <c r="A58" s="1011" t="s">
        <v>708</v>
      </c>
      <c r="B58" s="1012"/>
      <c r="C58" s="1012"/>
      <c r="D58" s="1012"/>
      <c r="E58" s="1012"/>
      <c r="F58" s="168"/>
      <c r="G58" s="312">
        <v>0</v>
      </c>
      <c r="H58" s="312">
        <v>0</v>
      </c>
      <c r="I58" s="312">
        <v>0</v>
      </c>
      <c r="J58" s="420"/>
      <c r="K58" s="420"/>
    </row>
    <row r="59" spans="1:12" ht="29.25" customHeight="1" x14ac:dyDescent="0.3">
      <c r="A59" s="1013" t="s">
        <v>709</v>
      </c>
      <c r="B59" s="1014"/>
      <c r="C59" s="1014"/>
      <c r="D59" s="1014"/>
      <c r="E59" s="1014"/>
      <c r="F59" s="1015"/>
      <c r="G59" s="314">
        <v>0</v>
      </c>
      <c r="H59" s="314">
        <v>0</v>
      </c>
      <c r="I59" s="314">
        <v>0</v>
      </c>
      <c r="J59" s="421"/>
      <c r="K59" s="421"/>
    </row>
    <row r="60" spans="1:12" x14ac:dyDescent="0.3">
      <c r="A60" s="1070" t="s">
        <v>40</v>
      </c>
      <c r="B60" s="1071"/>
      <c r="C60" s="1071"/>
      <c r="D60" s="1071"/>
      <c r="E60" s="1071"/>
      <c r="F60" s="145"/>
      <c r="G60" s="315">
        <v>0</v>
      </c>
      <c r="H60" s="391"/>
      <c r="I60" s="391"/>
      <c r="J60" s="422"/>
      <c r="K60" s="422"/>
      <c r="L60" s="169"/>
    </row>
    <row r="61" spans="1:12" x14ac:dyDescent="0.3">
      <c r="A61" s="1009" t="s">
        <v>710</v>
      </c>
      <c r="B61" s="1010"/>
      <c r="C61" s="1010"/>
      <c r="D61" s="1010"/>
      <c r="E61" s="1010"/>
      <c r="F61" s="161"/>
      <c r="G61" s="316">
        <v>0</v>
      </c>
      <c r="H61" s="316">
        <v>0</v>
      </c>
      <c r="I61" s="316">
        <v>0</v>
      </c>
      <c r="J61" s="419"/>
      <c r="K61" s="419"/>
      <c r="L61" s="169"/>
    </row>
    <row r="62" spans="1:12" x14ac:dyDescent="0.3">
      <c r="A62" s="1006" t="s">
        <v>41</v>
      </c>
      <c r="B62" s="1007"/>
      <c r="C62" s="1007"/>
      <c r="D62" s="1007"/>
      <c r="E62" s="1007"/>
      <c r="F62" s="1008"/>
      <c r="G62" s="164">
        <f>SUM(G63:G65)</f>
        <v>0</v>
      </c>
      <c r="H62" s="164">
        <f>SUM(H63:H65)</f>
        <v>0</v>
      </c>
      <c r="I62" s="164">
        <f>SUM(I63:I65)</f>
        <v>0</v>
      </c>
      <c r="J62" s="407"/>
      <c r="K62" s="407"/>
      <c r="L62" s="23" t="s">
        <v>177</v>
      </c>
    </row>
    <row r="63" spans="1:12" x14ac:dyDescent="0.3">
      <c r="A63" s="1095" t="s">
        <v>711</v>
      </c>
      <c r="B63" s="1096"/>
      <c r="C63" s="1096"/>
      <c r="D63" s="1096"/>
      <c r="E63" s="1096"/>
      <c r="F63" s="170"/>
      <c r="G63" s="311">
        <v>0</v>
      </c>
      <c r="H63" s="311">
        <v>0</v>
      </c>
      <c r="I63" s="311">
        <v>0</v>
      </c>
      <c r="J63" s="420"/>
      <c r="K63" s="420"/>
      <c r="L63" s="169"/>
    </row>
    <row r="64" spans="1:12" x14ac:dyDescent="0.3">
      <c r="A64" s="962" t="s">
        <v>96</v>
      </c>
      <c r="B64" s="963"/>
      <c r="C64" s="963"/>
      <c r="D64" s="963"/>
      <c r="E64" s="963"/>
      <c r="F64" s="168"/>
      <c r="G64" s="312">
        <v>0</v>
      </c>
      <c r="H64" s="312">
        <v>0</v>
      </c>
      <c r="I64" s="312">
        <v>0</v>
      </c>
      <c r="J64" s="420"/>
      <c r="K64" s="420"/>
      <c r="L64" s="23" t="s">
        <v>96</v>
      </c>
    </row>
    <row r="65" spans="1:13" ht="30.75" customHeight="1" x14ac:dyDescent="0.3">
      <c r="A65" s="1013" t="s">
        <v>712</v>
      </c>
      <c r="B65" s="1014"/>
      <c r="C65" s="1014"/>
      <c r="D65" s="1014"/>
      <c r="E65" s="1014"/>
      <c r="F65" s="1094"/>
      <c r="G65" s="317">
        <v>0</v>
      </c>
      <c r="H65" s="317">
        <v>0</v>
      </c>
      <c r="I65" s="317">
        <v>0</v>
      </c>
      <c r="J65" s="420"/>
      <c r="K65" s="420"/>
      <c r="L65" s="23" t="s">
        <v>176</v>
      </c>
    </row>
    <row r="66" spans="1:13" x14ac:dyDescent="0.3">
      <c r="A66" s="1003" t="s">
        <v>256</v>
      </c>
      <c r="B66" s="1004"/>
      <c r="C66" s="1004"/>
      <c r="D66" s="1004"/>
      <c r="E66" s="1004"/>
      <c r="F66" s="1005"/>
      <c r="G66" s="484">
        <f>G48+G49+G50+G61+G62</f>
        <v>0</v>
      </c>
      <c r="H66" s="484">
        <f>H49+H50+H61+H62</f>
        <v>0</v>
      </c>
      <c r="I66" s="484">
        <f>I49+I50+I61+I62</f>
        <v>0</v>
      </c>
      <c r="J66" s="423"/>
      <c r="K66" s="423"/>
      <c r="L66" s="169"/>
    </row>
    <row r="67" spans="1:13" x14ac:dyDescent="0.3">
      <c r="A67" s="145"/>
      <c r="B67" s="156"/>
      <c r="C67" s="156"/>
      <c r="D67" s="156"/>
      <c r="E67" s="156"/>
      <c r="F67" s="145"/>
      <c r="L67" s="169"/>
    </row>
    <row r="68" spans="1:13" x14ac:dyDescent="0.3">
      <c r="A68" s="145"/>
      <c r="B68" s="156"/>
      <c r="C68" s="156"/>
      <c r="D68" s="156"/>
      <c r="E68" s="156"/>
      <c r="F68" s="145"/>
      <c r="L68" s="169"/>
    </row>
    <row r="69" spans="1:13" x14ac:dyDescent="0.3">
      <c r="A69" s="1099" t="s">
        <v>111</v>
      </c>
      <c r="B69" s="1099"/>
      <c r="C69" s="1099"/>
      <c r="D69" s="156"/>
      <c r="E69" s="156"/>
      <c r="F69" s="145"/>
    </row>
    <row r="70" spans="1:13" x14ac:dyDescent="0.3">
      <c r="A70" s="932"/>
      <c r="B70" s="932"/>
      <c r="C70" s="932"/>
      <c r="D70" s="932"/>
      <c r="E70" s="932"/>
      <c r="F70" s="932"/>
      <c r="G70" s="932"/>
      <c r="H70" s="932"/>
      <c r="I70" s="171"/>
      <c r="J70" s="171"/>
      <c r="K70" s="171"/>
    </row>
    <row r="71" spans="1:13" x14ac:dyDescent="0.3">
      <c r="A71" s="1100" t="s">
        <v>356</v>
      </c>
      <c r="B71" s="1100"/>
      <c r="C71" s="1100"/>
      <c r="D71" s="1100"/>
      <c r="E71" s="1100"/>
      <c r="F71" s="1100"/>
      <c r="G71" s="157"/>
      <c r="H71" s="157"/>
      <c r="I71" s="157"/>
      <c r="J71" s="157"/>
      <c r="K71" s="157"/>
      <c r="L71" s="17" t="s">
        <v>42</v>
      </c>
    </row>
    <row r="72" spans="1:13" x14ac:dyDescent="0.3">
      <c r="A72" s="172"/>
      <c r="B72" s="172"/>
      <c r="C72" s="172"/>
      <c r="D72" s="172"/>
      <c r="E72" s="172"/>
      <c r="F72" s="172"/>
      <c r="G72" s="157"/>
      <c r="H72" s="157"/>
      <c r="I72" s="157"/>
      <c r="J72" s="157"/>
      <c r="K72" s="157"/>
      <c r="L72" s="157"/>
    </row>
    <row r="73" spans="1:13" x14ac:dyDescent="0.3">
      <c r="A73" s="157"/>
      <c r="B73" s="157"/>
      <c r="F73" s="1032" t="s">
        <v>42</v>
      </c>
      <c r="G73" s="1033"/>
      <c r="H73" s="1033"/>
      <c r="I73" s="1034"/>
      <c r="J73" s="404"/>
      <c r="K73" s="404"/>
      <c r="L73" s="173"/>
      <c r="M73" s="157"/>
    </row>
    <row r="74" spans="1:13" ht="43.2" x14ac:dyDescent="0.3">
      <c r="A74" s="157"/>
      <c r="B74" s="159"/>
      <c r="F74" s="381" t="s">
        <v>195</v>
      </c>
      <c r="G74" s="381" t="s">
        <v>105</v>
      </c>
      <c r="H74" s="382" t="s">
        <v>107</v>
      </c>
      <c r="I74" s="382" t="s">
        <v>651</v>
      </c>
      <c r="J74" s="405"/>
      <c r="K74" s="405"/>
    </row>
    <row r="75" spans="1:13" x14ac:dyDescent="0.3">
      <c r="A75" s="1022" t="s">
        <v>179</v>
      </c>
      <c r="B75" s="1023"/>
      <c r="C75" s="1023"/>
      <c r="D75" s="1023"/>
      <c r="E75" s="1024"/>
      <c r="F75" s="318">
        <v>1</v>
      </c>
      <c r="G75" s="166">
        <f>G48/F75</f>
        <v>0</v>
      </c>
      <c r="H75" s="398"/>
      <c r="I75" s="398"/>
      <c r="J75" s="424"/>
      <c r="K75" s="424"/>
    </row>
    <row r="76" spans="1:13" x14ac:dyDescent="0.3">
      <c r="A76" s="1022" t="s">
        <v>713</v>
      </c>
      <c r="B76" s="1023"/>
      <c r="C76" s="1023"/>
      <c r="D76" s="1023"/>
      <c r="E76" s="1024"/>
      <c r="F76" s="318">
        <v>5</v>
      </c>
      <c r="G76" s="166">
        <f>G49/F76</f>
        <v>0</v>
      </c>
      <c r="H76" s="166">
        <f>H49/$F76</f>
        <v>0</v>
      </c>
      <c r="I76" s="166">
        <f>I49/$F76</f>
        <v>0</v>
      </c>
      <c r="J76" s="406"/>
      <c r="K76" s="406"/>
    </row>
    <row r="77" spans="1:13" x14ac:dyDescent="0.3">
      <c r="A77" s="1079" t="s">
        <v>30</v>
      </c>
      <c r="B77" s="1080"/>
      <c r="C77" s="1080"/>
      <c r="D77" s="1080"/>
      <c r="E77" s="1080"/>
      <c r="F77" s="392"/>
      <c r="G77" s="393"/>
      <c r="H77" s="393"/>
      <c r="I77" s="393"/>
      <c r="J77" s="160"/>
      <c r="K77" s="160"/>
    </row>
    <row r="78" spans="1:13" x14ac:dyDescent="0.3">
      <c r="A78" s="1074" t="s">
        <v>31</v>
      </c>
      <c r="B78" s="1075"/>
      <c r="C78" s="1075"/>
      <c r="D78" s="1075"/>
      <c r="E78" s="1075"/>
      <c r="F78" s="394"/>
      <c r="G78" s="395"/>
      <c r="H78" s="395"/>
      <c r="I78" s="395"/>
      <c r="J78" s="160"/>
      <c r="K78" s="160"/>
    </row>
    <row r="79" spans="1:13" ht="12.75" customHeight="1" x14ac:dyDescent="0.3">
      <c r="A79" s="984" t="s">
        <v>32</v>
      </c>
      <c r="B79" s="985"/>
      <c r="C79" s="985"/>
      <c r="D79" s="985"/>
      <c r="E79" s="986"/>
      <c r="F79" s="396"/>
      <c r="G79" s="397"/>
      <c r="H79" s="397"/>
      <c r="I79" s="397"/>
      <c r="J79" s="424"/>
      <c r="K79" s="424"/>
    </row>
    <row r="80" spans="1:13" ht="12.75" customHeight="1" x14ac:dyDescent="0.3">
      <c r="A80" s="962" t="s">
        <v>33</v>
      </c>
      <c r="B80" s="963"/>
      <c r="C80" s="963"/>
      <c r="D80" s="963"/>
      <c r="E80" s="964"/>
      <c r="F80" s="319">
        <v>25</v>
      </c>
      <c r="G80" s="174">
        <f t="shared" ref="G80:G87" si="0">G53/F80</f>
        <v>0</v>
      </c>
      <c r="H80" s="174">
        <f t="shared" ref="H80:I86" si="1">G80+($H53/$F80)</f>
        <v>0</v>
      </c>
      <c r="I80" s="174">
        <f t="shared" si="1"/>
        <v>0</v>
      </c>
      <c r="J80" s="406"/>
      <c r="K80" s="406"/>
    </row>
    <row r="81" spans="1:16" x14ac:dyDescent="0.3">
      <c r="A81" s="962" t="s">
        <v>34</v>
      </c>
      <c r="B81" s="963"/>
      <c r="C81" s="963"/>
      <c r="D81" s="963"/>
      <c r="E81" s="964"/>
      <c r="F81" s="319">
        <v>10</v>
      </c>
      <c r="G81" s="174">
        <f t="shared" si="0"/>
        <v>0</v>
      </c>
      <c r="H81" s="174">
        <f t="shared" si="1"/>
        <v>0</v>
      </c>
      <c r="I81" s="174">
        <f t="shared" si="1"/>
        <v>0</v>
      </c>
      <c r="J81" s="406"/>
      <c r="K81" s="406"/>
    </row>
    <row r="82" spans="1:16" x14ac:dyDescent="0.3">
      <c r="A82" s="962" t="s">
        <v>35</v>
      </c>
      <c r="B82" s="963"/>
      <c r="C82" s="963"/>
      <c r="D82" s="963"/>
      <c r="E82" s="964"/>
      <c r="F82" s="319">
        <v>5</v>
      </c>
      <c r="G82" s="174">
        <f t="shared" si="0"/>
        <v>0</v>
      </c>
      <c r="H82" s="174">
        <f t="shared" si="1"/>
        <v>0</v>
      </c>
      <c r="I82" s="174">
        <f t="shared" si="1"/>
        <v>0</v>
      </c>
      <c r="J82" s="403"/>
      <c r="K82" s="403"/>
      <c r="P82" s="157"/>
    </row>
    <row r="83" spans="1:16" x14ac:dyDescent="0.3">
      <c r="A83" s="962" t="s">
        <v>36</v>
      </c>
      <c r="B83" s="963"/>
      <c r="C83" s="963"/>
      <c r="D83" s="963"/>
      <c r="E83" s="964"/>
      <c r="F83" s="319">
        <v>5</v>
      </c>
      <c r="G83" s="174">
        <f t="shared" si="0"/>
        <v>0</v>
      </c>
      <c r="H83" s="174">
        <f t="shared" si="1"/>
        <v>0</v>
      </c>
      <c r="I83" s="174">
        <f t="shared" si="1"/>
        <v>0</v>
      </c>
      <c r="J83" s="403"/>
      <c r="K83" s="403"/>
    </row>
    <row r="84" spans="1:16" ht="12.75" customHeight="1" x14ac:dyDescent="0.3">
      <c r="A84" s="962" t="s">
        <v>37</v>
      </c>
      <c r="B84" s="963"/>
      <c r="C84" s="963"/>
      <c r="D84" s="963"/>
      <c r="E84" s="964"/>
      <c r="F84" s="319">
        <v>5</v>
      </c>
      <c r="G84" s="174">
        <f t="shared" si="0"/>
        <v>0</v>
      </c>
      <c r="H84" s="174">
        <f t="shared" si="1"/>
        <v>0</v>
      </c>
      <c r="I84" s="174">
        <f t="shared" si="1"/>
        <v>0</v>
      </c>
      <c r="J84" s="403"/>
      <c r="K84" s="403"/>
    </row>
    <row r="85" spans="1:16" ht="12.75" customHeight="1" x14ac:dyDescent="0.3">
      <c r="A85" s="962" t="s">
        <v>38</v>
      </c>
      <c r="B85" s="963"/>
      <c r="C85" s="963"/>
      <c r="D85" s="963"/>
      <c r="E85" s="964"/>
      <c r="F85" s="319">
        <v>3</v>
      </c>
      <c r="G85" s="174">
        <f t="shared" si="0"/>
        <v>0</v>
      </c>
      <c r="H85" s="174">
        <f t="shared" si="1"/>
        <v>0</v>
      </c>
      <c r="I85" s="174">
        <f t="shared" si="1"/>
        <v>0</v>
      </c>
      <c r="J85" s="403"/>
      <c r="K85" s="403"/>
    </row>
    <row r="86" spans="1:16" x14ac:dyDescent="0.3">
      <c r="A86" s="1013" t="s">
        <v>39</v>
      </c>
      <c r="B86" s="1014"/>
      <c r="C86" s="1014"/>
      <c r="D86" s="1014"/>
      <c r="E86" s="1015"/>
      <c r="F86" s="320">
        <v>3</v>
      </c>
      <c r="G86" s="175">
        <f t="shared" si="0"/>
        <v>0</v>
      </c>
      <c r="H86" s="175">
        <f t="shared" si="1"/>
        <v>0</v>
      </c>
      <c r="I86" s="175">
        <f t="shared" si="1"/>
        <v>0</v>
      </c>
      <c r="J86" s="403"/>
      <c r="K86" s="403"/>
    </row>
    <row r="87" spans="1:16" x14ac:dyDescent="0.3">
      <c r="A87" s="1072" t="s">
        <v>40</v>
      </c>
      <c r="B87" s="1073"/>
      <c r="C87" s="1073"/>
      <c r="D87" s="1073"/>
      <c r="E87" s="1073"/>
      <c r="F87" s="321">
        <v>5</v>
      </c>
      <c r="G87" s="176">
        <f t="shared" si="0"/>
        <v>0</v>
      </c>
      <c r="H87" s="166">
        <f>+G87</f>
        <v>0</v>
      </c>
      <c r="I87" s="166">
        <f>+H87</f>
        <v>0</v>
      </c>
      <c r="J87" s="403"/>
      <c r="K87" s="403"/>
    </row>
    <row r="88" spans="1:16" x14ac:dyDescent="0.3">
      <c r="A88" s="1076" t="s">
        <v>258</v>
      </c>
      <c r="B88" s="1077"/>
      <c r="C88" s="1077"/>
      <c r="D88" s="1077"/>
      <c r="E88" s="1078"/>
      <c r="F88" s="177"/>
      <c r="G88" s="178">
        <f>SUM(G75:G87)</f>
        <v>0</v>
      </c>
      <c r="H88" s="178">
        <f>SUM(H75:H87)</f>
        <v>0</v>
      </c>
      <c r="I88" s="178">
        <f>SUM(I75:I87)</f>
        <v>0</v>
      </c>
      <c r="J88" s="406"/>
      <c r="K88" s="406"/>
    </row>
    <row r="89" spans="1:16" x14ac:dyDescent="0.3">
      <c r="L89" s="23" t="s">
        <v>186</v>
      </c>
    </row>
    <row r="90" spans="1:16" ht="17.25" customHeight="1" x14ac:dyDescent="0.3"/>
    <row r="91" spans="1:16" ht="15.6" x14ac:dyDescent="0.3">
      <c r="A91" s="996" t="s">
        <v>112</v>
      </c>
      <c r="B91" s="996"/>
      <c r="C91" s="304"/>
      <c r="D91" s="305"/>
      <c r="E91" s="305"/>
      <c r="F91" s="305"/>
      <c r="G91" s="305"/>
      <c r="H91" s="305"/>
      <c r="I91" s="305"/>
      <c r="J91" s="305"/>
      <c r="K91" s="305"/>
      <c r="L91" s="23" t="s">
        <v>175</v>
      </c>
    </row>
    <row r="92" spans="1:16" x14ac:dyDescent="0.3">
      <c r="A92" s="179"/>
      <c r="C92" s="180"/>
      <c r="D92" s="180"/>
      <c r="L92" s="117" t="s">
        <v>113</v>
      </c>
    </row>
    <row r="93" spans="1:16" x14ac:dyDescent="0.3">
      <c r="A93" s="179"/>
      <c r="C93" s="180"/>
      <c r="D93" s="180"/>
    </row>
    <row r="94" spans="1:16" ht="27" customHeight="1" x14ac:dyDescent="0.3">
      <c r="A94" s="956" t="s">
        <v>114</v>
      </c>
      <c r="B94" s="956"/>
      <c r="C94" s="956"/>
      <c r="D94" s="956"/>
      <c r="E94" s="956"/>
      <c r="F94" s="956"/>
      <c r="G94" s="956"/>
      <c r="H94" s="956"/>
      <c r="I94" s="870"/>
      <c r="J94" s="181"/>
      <c r="K94" s="181"/>
    </row>
    <row r="95" spans="1:16" x14ac:dyDescent="0.3">
      <c r="A95" s="182"/>
      <c r="C95" s="180"/>
      <c r="D95" s="180"/>
      <c r="F95" s="157"/>
    </row>
    <row r="96" spans="1:16" x14ac:dyDescent="0.3">
      <c r="A96" s="124"/>
      <c r="B96" s="124"/>
      <c r="C96" s="124"/>
      <c r="D96" s="124"/>
      <c r="E96" s="124"/>
      <c r="F96" s="183"/>
      <c r="G96" s="363" t="s">
        <v>28</v>
      </c>
      <c r="H96" s="363" t="s">
        <v>29</v>
      </c>
      <c r="I96" s="363" t="s">
        <v>650</v>
      </c>
      <c r="J96" s="402"/>
      <c r="K96" s="402"/>
    </row>
    <row r="97" spans="1:17" x14ac:dyDescent="0.3">
      <c r="A97" s="959" t="s">
        <v>43</v>
      </c>
      <c r="B97" s="960"/>
      <c r="C97" s="960"/>
      <c r="D97" s="960"/>
      <c r="E97" s="960"/>
      <c r="F97" s="961"/>
      <c r="G97" s="184">
        <f>G98+G99+G100+G101</f>
        <v>0</v>
      </c>
      <c r="H97" s="184">
        <f>H98+H99+H100+H101</f>
        <v>0</v>
      </c>
      <c r="I97" s="184">
        <f>I98+I99+I100+I101</f>
        <v>0</v>
      </c>
      <c r="J97" s="407"/>
      <c r="K97" s="407"/>
    </row>
    <row r="98" spans="1:17" x14ac:dyDescent="0.3">
      <c r="A98" s="1037" t="s">
        <v>44</v>
      </c>
      <c r="B98" s="1038"/>
      <c r="C98" s="1038"/>
      <c r="D98" s="1038"/>
      <c r="E98" s="1038"/>
      <c r="F98" s="185"/>
      <c r="G98" s="311">
        <v>0</v>
      </c>
      <c r="H98" s="311">
        <v>0</v>
      </c>
      <c r="I98" s="311">
        <v>0</v>
      </c>
      <c r="J98" s="420"/>
      <c r="K98" s="420"/>
      <c r="L98" s="23" t="s">
        <v>174</v>
      </c>
    </row>
    <row r="99" spans="1:17" x14ac:dyDescent="0.3">
      <c r="A99" s="915" t="s">
        <v>45</v>
      </c>
      <c r="B99" s="916"/>
      <c r="C99" s="916"/>
      <c r="D99" s="916"/>
      <c r="E99" s="916"/>
      <c r="F99" s="186"/>
      <c r="G99" s="312">
        <v>0</v>
      </c>
      <c r="H99" s="312">
        <v>0</v>
      </c>
      <c r="I99" s="312">
        <v>0</v>
      </c>
      <c r="J99" s="420"/>
      <c r="K99" s="420"/>
    </row>
    <row r="100" spans="1:17" x14ac:dyDescent="0.3">
      <c r="A100" s="915" t="s">
        <v>46</v>
      </c>
      <c r="B100" s="916"/>
      <c r="C100" s="916"/>
      <c r="D100" s="916"/>
      <c r="E100" s="916"/>
      <c r="F100" s="186"/>
      <c r="G100" s="312">
        <v>0</v>
      </c>
      <c r="H100" s="312">
        <v>0</v>
      </c>
      <c r="I100" s="312">
        <v>0</v>
      </c>
      <c r="J100" s="420"/>
      <c r="K100" s="420"/>
    </row>
    <row r="101" spans="1:17" x14ac:dyDescent="0.3">
      <c r="A101" s="928" t="s">
        <v>47</v>
      </c>
      <c r="B101" s="929"/>
      <c r="C101" s="929"/>
      <c r="D101" s="929"/>
      <c r="E101" s="929"/>
      <c r="F101" s="187"/>
      <c r="G101" s="175">
        <f>G60</f>
        <v>0</v>
      </c>
      <c r="H101" s="175">
        <f>H60</f>
        <v>0</v>
      </c>
      <c r="I101" s="175">
        <f>I60</f>
        <v>0</v>
      </c>
      <c r="J101" s="406"/>
      <c r="K101" s="406"/>
    </row>
    <row r="102" spans="1:17" x14ac:dyDescent="0.3">
      <c r="A102" s="959" t="s">
        <v>48</v>
      </c>
      <c r="B102" s="960"/>
      <c r="C102" s="960"/>
      <c r="D102" s="960"/>
      <c r="E102" s="960"/>
      <c r="F102" s="961"/>
      <c r="G102" s="188">
        <f>G103+G111</f>
        <v>0</v>
      </c>
      <c r="H102" s="188">
        <f>H103+H111</f>
        <v>0</v>
      </c>
      <c r="I102" s="188">
        <f>I103+I111</f>
        <v>0</v>
      </c>
      <c r="J102" s="407"/>
      <c r="K102" s="407"/>
      <c r="L102" s="189" t="s">
        <v>115</v>
      </c>
    </row>
    <row r="103" spans="1:17" x14ac:dyDescent="0.3">
      <c r="A103" s="1000" t="s">
        <v>116</v>
      </c>
      <c r="B103" s="1001"/>
      <c r="C103" s="1001"/>
      <c r="D103" s="1001"/>
      <c r="E103" s="1001"/>
      <c r="F103" s="185"/>
      <c r="G103" s="190">
        <f>SUM(G104:G107)</f>
        <v>0</v>
      </c>
      <c r="H103" s="176">
        <f>SUM(H108:H109)</f>
        <v>0</v>
      </c>
      <c r="I103" s="176">
        <f>SUM(I110)</f>
        <v>0</v>
      </c>
      <c r="J103" s="406"/>
      <c r="K103" s="406"/>
      <c r="L103" s="994" t="s">
        <v>187</v>
      </c>
      <c r="M103" s="994"/>
      <c r="N103" s="994"/>
    </row>
    <row r="104" spans="1:17" ht="12.75" customHeight="1" x14ac:dyDescent="0.3">
      <c r="A104" s="191" t="s">
        <v>714</v>
      </c>
      <c r="B104" s="192"/>
      <c r="C104" s="193"/>
      <c r="D104" s="193"/>
      <c r="E104" s="193"/>
      <c r="F104" s="194"/>
      <c r="G104" s="312">
        <v>0</v>
      </c>
      <c r="H104" s="399"/>
      <c r="I104" s="399"/>
      <c r="J104" s="160"/>
      <c r="K104" s="160"/>
      <c r="L104" s="23" t="s">
        <v>49</v>
      </c>
    </row>
    <row r="105" spans="1:17" ht="12.75" customHeight="1" x14ac:dyDescent="0.3">
      <c r="A105" s="191" t="s">
        <v>715</v>
      </c>
      <c r="B105" s="192"/>
      <c r="C105" s="193"/>
      <c r="D105" s="193"/>
      <c r="E105" s="193"/>
      <c r="F105" s="194"/>
      <c r="G105" s="312">
        <v>0</v>
      </c>
      <c r="H105" s="399"/>
      <c r="I105" s="399"/>
      <c r="J105" s="160"/>
      <c r="K105" s="160"/>
      <c r="L105" s="195" t="s">
        <v>173</v>
      </c>
    </row>
    <row r="106" spans="1:17" ht="12.75" customHeight="1" x14ac:dyDescent="0.3">
      <c r="A106" s="191" t="s">
        <v>716</v>
      </c>
      <c r="B106" s="192"/>
      <c r="C106" s="193"/>
      <c r="D106" s="193"/>
      <c r="E106" s="193"/>
      <c r="F106" s="194"/>
      <c r="G106" s="312">
        <v>0</v>
      </c>
      <c r="H106" s="399"/>
      <c r="I106" s="399"/>
      <c r="J106" s="160"/>
      <c r="K106" s="160"/>
      <c r="L106" s="39" t="s">
        <v>369</v>
      </c>
    </row>
    <row r="107" spans="1:17" x14ac:dyDescent="0.3">
      <c r="A107" s="191" t="s">
        <v>717</v>
      </c>
      <c r="B107" s="192"/>
      <c r="C107" s="193"/>
      <c r="D107" s="193"/>
      <c r="E107" s="193"/>
      <c r="F107" s="194"/>
      <c r="G107" s="312">
        <v>0</v>
      </c>
      <c r="H107" s="399"/>
      <c r="I107" s="399"/>
      <c r="J107" s="160"/>
      <c r="K107" s="160"/>
      <c r="L107" s="39" t="s">
        <v>552</v>
      </c>
    </row>
    <row r="108" spans="1:17" x14ac:dyDescent="0.3">
      <c r="A108" s="191" t="s">
        <v>718</v>
      </c>
      <c r="B108" s="192"/>
      <c r="C108" s="193"/>
      <c r="D108" s="193"/>
      <c r="E108" s="193"/>
      <c r="F108" s="194"/>
      <c r="G108" s="399"/>
      <c r="H108" s="312">
        <v>0</v>
      </c>
      <c r="I108" s="399"/>
      <c r="J108" s="160"/>
      <c r="K108" s="160"/>
    </row>
    <row r="109" spans="1:17" x14ac:dyDescent="0.3">
      <c r="A109" s="191" t="s">
        <v>719</v>
      </c>
      <c r="B109" s="192"/>
      <c r="C109" s="193"/>
      <c r="D109" s="193"/>
      <c r="E109" s="193"/>
      <c r="F109" s="194"/>
      <c r="G109" s="399"/>
      <c r="H109" s="312">
        <v>0</v>
      </c>
      <c r="I109" s="399"/>
      <c r="J109" s="160"/>
      <c r="K109" s="160"/>
    </row>
    <row r="110" spans="1:17" x14ac:dyDescent="0.3">
      <c r="A110" s="191" t="s">
        <v>720</v>
      </c>
      <c r="B110" s="192"/>
      <c r="C110" s="193"/>
      <c r="D110" s="193"/>
      <c r="E110" s="193"/>
      <c r="F110" s="194"/>
      <c r="G110" s="400"/>
      <c r="H110" s="399"/>
      <c r="I110" s="312">
        <v>0</v>
      </c>
      <c r="J110" s="420"/>
      <c r="K110" s="420"/>
    </row>
    <row r="111" spans="1:17" x14ac:dyDescent="0.3">
      <c r="A111" s="1000" t="s">
        <v>117</v>
      </c>
      <c r="B111" s="1001"/>
      <c r="C111" s="1001"/>
      <c r="D111" s="1001"/>
      <c r="E111" s="1001"/>
      <c r="F111" s="185"/>
      <c r="G111" s="190">
        <f>SUM(G112:G114)</f>
        <v>0</v>
      </c>
      <c r="H111" s="190">
        <f>SUM(H112:H114)</f>
        <v>0</v>
      </c>
      <c r="I111" s="190">
        <f>SUM(I112:I114)</f>
        <v>0</v>
      </c>
      <c r="J111" s="406"/>
      <c r="K111" s="406"/>
      <c r="L111" s="142"/>
      <c r="M111" s="142"/>
      <c r="N111" s="142"/>
      <c r="O111" s="142"/>
      <c r="P111" s="142"/>
      <c r="Q111" s="142"/>
    </row>
    <row r="112" spans="1:17" x14ac:dyDescent="0.3">
      <c r="A112" s="962" t="s">
        <v>118</v>
      </c>
      <c r="B112" s="963"/>
      <c r="C112" s="963"/>
      <c r="D112" s="963"/>
      <c r="E112" s="963"/>
      <c r="F112" s="186"/>
      <c r="G112" s="322">
        <v>0</v>
      </c>
      <c r="H112" s="312">
        <v>0</v>
      </c>
      <c r="I112" s="312">
        <v>0</v>
      </c>
      <c r="J112" s="420"/>
      <c r="K112" s="420"/>
      <c r="L112" s="23" t="s">
        <v>118</v>
      </c>
    </row>
    <row r="113" spans="1:17" x14ac:dyDescent="0.3">
      <c r="A113" s="962" t="s">
        <v>172</v>
      </c>
      <c r="B113" s="963"/>
      <c r="C113" s="963"/>
      <c r="D113" s="963"/>
      <c r="E113" s="963"/>
      <c r="F113" s="186"/>
      <c r="G113" s="322">
        <v>0</v>
      </c>
      <c r="H113" s="312">
        <v>0</v>
      </c>
      <c r="I113" s="312">
        <v>0</v>
      </c>
      <c r="J113" s="420"/>
      <c r="K113" s="420"/>
      <c r="L113" s="23" t="s">
        <v>172</v>
      </c>
    </row>
    <row r="114" spans="1:17" x14ac:dyDescent="0.3">
      <c r="A114" s="987" t="s">
        <v>50</v>
      </c>
      <c r="B114" s="988"/>
      <c r="C114" s="988"/>
      <c r="D114" s="988"/>
      <c r="E114" s="988"/>
      <c r="F114" s="187"/>
      <c r="G114" s="323">
        <v>0</v>
      </c>
      <c r="H114" s="317">
        <v>0</v>
      </c>
      <c r="I114" s="317">
        <v>0</v>
      </c>
      <c r="J114" s="420"/>
      <c r="K114" s="420"/>
    </row>
    <row r="115" spans="1:17" s="151" customFormat="1" ht="14.25" customHeight="1" x14ac:dyDescent="0.25">
      <c r="A115" s="1081" t="s">
        <v>189</v>
      </c>
      <c r="B115" s="1082"/>
      <c r="C115" s="1082"/>
      <c r="D115" s="1082"/>
      <c r="E115" s="1082"/>
      <c r="F115" s="1083"/>
      <c r="G115" s="380">
        <f>SUM(G97+G102)</f>
        <v>0</v>
      </c>
      <c r="H115" s="380">
        <f>SUM(H97+H102)</f>
        <v>0</v>
      </c>
      <c r="I115" s="380">
        <f>SUM(I97+I102)</f>
        <v>0</v>
      </c>
      <c r="J115" s="425"/>
      <c r="K115" s="425"/>
    </row>
    <row r="116" spans="1:17" x14ac:dyDescent="0.3">
      <c r="C116" s="180"/>
      <c r="D116" s="180"/>
    </row>
    <row r="117" spans="1:17" x14ac:dyDescent="0.3">
      <c r="C117" s="180"/>
      <c r="D117" s="180"/>
    </row>
    <row r="118" spans="1:17" x14ac:dyDescent="0.3">
      <c r="A118" s="117" t="s">
        <v>553</v>
      </c>
      <c r="C118" s="180"/>
      <c r="D118" s="180"/>
    </row>
    <row r="119" spans="1:17" x14ac:dyDescent="0.3">
      <c r="C119" s="180"/>
      <c r="D119" s="180"/>
    </row>
    <row r="120" spans="1:17" x14ac:dyDescent="0.3">
      <c r="C120" s="180"/>
      <c r="D120" s="180"/>
    </row>
    <row r="121" spans="1:17" ht="15" customHeight="1" x14ac:dyDescent="0.3">
      <c r="A121" s="981" t="s">
        <v>534</v>
      </c>
      <c r="B121" s="982"/>
      <c r="C121" s="982"/>
      <c r="D121" s="196"/>
      <c r="E121" s="197"/>
      <c r="F121" s="363" t="s">
        <v>28</v>
      </c>
      <c r="G121" s="363" t="s">
        <v>29</v>
      </c>
      <c r="H121" s="363" t="s">
        <v>650</v>
      </c>
      <c r="L121" s="198" t="s">
        <v>563</v>
      </c>
      <c r="M121" s="199"/>
      <c r="N121" s="128"/>
      <c r="O121" s="128"/>
      <c r="P121" s="128"/>
      <c r="Q121" s="200"/>
    </row>
    <row r="122" spans="1:17" ht="12.75" customHeight="1" x14ac:dyDescent="0.3">
      <c r="A122" s="979" t="s">
        <v>535</v>
      </c>
      <c r="B122" s="980"/>
      <c r="C122" s="983"/>
      <c r="D122" s="128"/>
      <c r="E122" s="200"/>
      <c r="F122" s="119"/>
      <c r="G122" s="119"/>
      <c r="H122" s="119"/>
      <c r="L122" s="201" t="s">
        <v>565</v>
      </c>
      <c r="M122" s="202" t="s">
        <v>562</v>
      </c>
      <c r="N122" s="157"/>
      <c r="O122" s="157"/>
      <c r="P122" s="157"/>
      <c r="Q122" s="203"/>
    </row>
    <row r="123" spans="1:17" ht="12.75" customHeight="1" x14ac:dyDescent="0.3">
      <c r="A123" s="204" t="s">
        <v>536</v>
      </c>
      <c r="B123" s="121"/>
      <c r="C123" s="120"/>
      <c r="D123" s="120"/>
      <c r="E123" s="205"/>
      <c r="F123" s="206">
        <f>G104</f>
        <v>0</v>
      </c>
      <c r="G123" s="387"/>
      <c r="H123" s="387"/>
      <c r="L123" s="201" t="s">
        <v>528</v>
      </c>
      <c r="M123" s="202" t="s">
        <v>529</v>
      </c>
      <c r="N123" s="157"/>
      <c r="O123" s="157"/>
      <c r="P123" s="157"/>
      <c r="Q123" s="203"/>
    </row>
    <row r="124" spans="1:17" ht="12.75" customHeight="1" x14ac:dyDescent="0.3">
      <c r="A124" s="204" t="s">
        <v>52</v>
      </c>
      <c r="B124" s="121"/>
      <c r="C124" s="120"/>
      <c r="D124" s="120"/>
      <c r="E124" s="205"/>
      <c r="F124" s="324">
        <v>0</v>
      </c>
      <c r="G124" s="387"/>
      <c r="H124" s="387"/>
      <c r="L124" s="201" t="s">
        <v>530</v>
      </c>
      <c r="M124" s="202" t="s">
        <v>531</v>
      </c>
      <c r="N124" s="157"/>
      <c r="O124" s="157"/>
      <c r="P124" s="157"/>
      <c r="Q124" s="203"/>
    </row>
    <row r="125" spans="1:17" ht="12.75" customHeight="1" x14ac:dyDescent="0.3">
      <c r="A125" s="204" t="s">
        <v>53</v>
      </c>
      <c r="B125" s="121"/>
      <c r="C125" s="120"/>
      <c r="D125" s="120"/>
      <c r="E125" s="205"/>
      <c r="F125" s="325">
        <v>0</v>
      </c>
      <c r="G125" s="387"/>
      <c r="H125" s="387"/>
      <c r="L125" s="201" t="s">
        <v>532</v>
      </c>
      <c r="M125" s="202" t="s">
        <v>533</v>
      </c>
      <c r="N125" s="157"/>
      <c r="O125" s="157"/>
      <c r="P125" s="157"/>
      <c r="Q125" s="203"/>
    </row>
    <row r="126" spans="1:17" ht="12.75" customHeight="1" x14ac:dyDescent="0.3">
      <c r="A126" s="204" t="s">
        <v>537</v>
      </c>
      <c r="B126" s="121"/>
      <c r="C126" s="121"/>
      <c r="D126" s="121"/>
      <c r="E126" s="207"/>
      <c r="F126" s="326"/>
      <c r="G126" s="387"/>
      <c r="H126" s="387"/>
      <c r="L126" s="122"/>
      <c r="M126" s="208"/>
      <c r="N126" s="124"/>
      <c r="O126" s="124"/>
      <c r="P126" s="124"/>
      <c r="Q126" s="209"/>
    </row>
    <row r="127" spans="1:17" ht="12.75" customHeight="1" x14ac:dyDescent="0.3">
      <c r="A127" s="204" t="s">
        <v>538</v>
      </c>
      <c r="B127" s="121"/>
      <c r="C127" s="120"/>
      <c r="D127" s="120"/>
      <c r="E127" s="205"/>
      <c r="F127" s="313">
        <v>0</v>
      </c>
      <c r="G127" s="313">
        <v>0</v>
      </c>
      <c r="H127" s="313">
        <v>0</v>
      </c>
      <c r="L127" s="123"/>
      <c r="M127" s="202"/>
      <c r="N127" s="157"/>
      <c r="O127" s="157"/>
      <c r="P127" s="157"/>
      <c r="Q127" s="157"/>
    </row>
    <row r="128" spans="1:17" ht="12.75" customHeight="1" x14ac:dyDescent="0.3">
      <c r="A128" s="204" t="s">
        <v>539</v>
      </c>
      <c r="B128" s="121"/>
      <c r="C128" s="120"/>
      <c r="D128" s="120"/>
      <c r="E128" s="205"/>
      <c r="F128" s="313">
        <v>0</v>
      </c>
      <c r="G128" s="313">
        <v>0</v>
      </c>
      <c r="H128" s="313">
        <v>0</v>
      </c>
    </row>
    <row r="129" spans="1:8" ht="12.75" customHeight="1" x14ac:dyDescent="0.3">
      <c r="A129" s="210" t="s">
        <v>540</v>
      </c>
      <c r="B129" s="211"/>
      <c r="C129" s="124"/>
      <c r="D129" s="124"/>
      <c r="E129" s="209"/>
      <c r="F129" s="212">
        <f>SUM(F127:F128)</f>
        <v>0</v>
      </c>
      <c r="G129" s="212">
        <f>SUM(G127:G128)</f>
        <v>0</v>
      </c>
      <c r="H129" s="212">
        <f>SUM(H127:H128)</f>
        <v>0</v>
      </c>
    </row>
    <row r="130" spans="1:8" ht="12.75" customHeight="1" x14ac:dyDescent="0.3">
      <c r="A130" s="1086" t="s">
        <v>541</v>
      </c>
      <c r="B130" s="1087"/>
      <c r="C130" s="1087"/>
      <c r="D130" s="157"/>
      <c r="E130" s="203"/>
      <c r="F130" s="125"/>
      <c r="G130" s="125"/>
      <c r="H130" s="125"/>
    </row>
    <row r="131" spans="1:8" ht="12.75" customHeight="1" x14ac:dyDescent="0.3">
      <c r="A131" s="204" t="s">
        <v>51</v>
      </c>
      <c r="B131" s="121"/>
      <c r="C131" s="120"/>
      <c r="D131" s="120"/>
      <c r="E131" s="205"/>
      <c r="F131" s="206">
        <f>G105</f>
        <v>0</v>
      </c>
      <c r="G131" s="388"/>
      <c r="H131" s="388"/>
    </row>
    <row r="132" spans="1:8" ht="12.75" customHeight="1" x14ac:dyDescent="0.3">
      <c r="A132" s="204" t="s">
        <v>52</v>
      </c>
      <c r="B132" s="121"/>
      <c r="C132" s="120"/>
      <c r="D132" s="120"/>
      <c r="E132" s="205"/>
      <c r="F132" s="324">
        <v>0</v>
      </c>
      <c r="G132" s="388"/>
      <c r="H132" s="388"/>
    </row>
    <row r="133" spans="1:8" ht="12.75" customHeight="1" x14ac:dyDescent="0.3">
      <c r="A133" s="204" t="s">
        <v>53</v>
      </c>
      <c r="B133" s="121"/>
      <c r="C133" s="120"/>
      <c r="D133" s="120"/>
      <c r="E133" s="205"/>
      <c r="F133" s="325">
        <v>0</v>
      </c>
      <c r="G133" s="388"/>
      <c r="H133" s="388"/>
    </row>
    <row r="134" spans="1:8" ht="12.75" customHeight="1" x14ac:dyDescent="0.3">
      <c r="A134" s="204" t="s">
        <v>537</v>
      </c>
      <c r="B134" s="121"/>
      <c r="C134" s="121"/>
      <c r="D134" s="121"/>
      <c r="E134" s="207"/>
      <c r="F134" s="326"/>
      <c r="G134" s="388"/>
      <c r="H134" s="388"/>
    </row>
    <row r="135" spans="1:8" ht="12.75" customHeight="1" x14ac:dyDescent="0.3">
      <c r="A135" s="204" t="s">
        <v>538</v>
      </c>
      <c r="B135" s="121"/>
      <c r="C135" s="120"/>
      <c r="D135" s="120"/>
      <c r="E135" s="205"/>
      <c r="F135" s="313">
        <v>0</v>
      </c>
      <c r="G135" s="313">
        <v>0</v>
      </c>
      <c r="H135" s="313">
        <v>0</v>
      </c>
    </row>
    <row r="136" spans="1:8" ht="12.75" customHeight="1" x14ac:dyDescent="0.3">
      <c r="A136" s="204" t="s">
        <v>539</v>
      </c>
      <c r="B136" s="121"/>
      <c r="C136" s="120"/>
      <c r="D136" s="120"/>
      <c r="E136" s="205"/>
      <c r="F136" s="313">
        <v>0</v>
      </c>
      <c r="G136" s="313">
        <v>0</v>
      </c>
      <c r="H136" s="313">
        <v>0</v>
      </c>
    </row>
    <row r="137" spans="1:8" ht="12.75" customHeight="1" x14ac:dyDescent="0.3">
      <c r="A137" s="210" t="s">
        <v>542</v>
      </c>
      <c r="B137" s="211"/>
      <c r="C137" s="124"/>
      <c r="D137" s="124"/>
      <c r="E137" s="209"/>
      <c r="F137" s="212">
        <f>SUM(F135:F136)</f>
        <v>0</v>
      </c>
      <c r="G137" s="212">
        <f>SUM(G135:G136)</f>
        <v>0</v>
      </c>
      <c r="H137" s="212">
        <f>SUM(H135:H136)</f>
        <v>0</v>
      </c>
    </row>
    <row r="138" spans="1:8" ht="12.75" customHeight="1" x14ac:dyDescent="0.3">
      <c r="A138" s="1035" t="s">
        <v>543</v>
      </c>
      <c r="B138" s="1036"/>
      <c r="C138" s="1036"/>
      <c r="D138" s="157"/>
      <c r="E138" s="203"/>
      <c r="F138" s="126"/>
      <c r="G138" s="126"/>
      <c r="H138" s="126"/>
    </row>
    <row r="139" spans="1:8" ht="12.75" customHeight="1" x14ac:dyDescent="0.3">
      <c r="A139" s="204" t="s">
        <v>51</v>
      </c>
      <c r="B139" s="121"/>
      <c r="C139" s="120"/>
      <c r="D139" s="120"/>
      <c r="E139" s="205"/>
      <c r="F139" s="206">
        <f>G106</f>
        <v>0</v>
      </c>
      <c r="G139" s="388"/>
      <c r="H139" s="388"/>
    </row>
    <row r="140" spans="1:8" ht="12.75" customHeight="1" x14ac:dyDescent="0.3">
      <c r="A140" s="204" t="s">
        <v>52</v>
      </c>
      <c r="B140" s="121"/>
      <c r="C140" s="120"/>
      <c r="D140" s="120"/>
      <c r="E140" s="205"/>
      <c r="F140" s="324">
        <v>0</v>
      </c>
      <c r="G140" s="388"/>
      <c r="H140" s="388"/>
    </row>
    <row r="141" spans="1:8" ht="12.75" customHeight="1" x14ac:dyDescent="0.3">
      <c r="A141" s="204" t="s">
        <v>53</v>
      </c>
      <c r="B141" s="121"/>
      <c r="C141" s="120"/>
      <c r="D141" s="120"/>
      <c r="E141" s="205"/>
      <c r="F141" s="325">
        <v>0</v>
      </c>
      <c r="G141" s="388"/>
      <c r="H141" s="388"/>
    </row>
    <row r="142" spans="1:8" ht="12.75" customHeight="1" x14ac:dyDescent="0.3">
      <c r="A142" s="204" t="s">
        <v>537</v>
      </c>
      <c r="B142" s="121"/>
      <c r="C142" s="121"/>
      <c r="D142" s="121"/>
      <c r="E142" s="207"/>
      <c r="F142" s="326"/>
      <c r="G142" s="388"/>
      <c r="H142" s="388"/>
    </row>
    <row r="143" spans="1:8" ht="12.75" customHeight="1" x14ac:dyDescent="0.3">
      <c r="A143" s="204" t="s">
        <v>538</v>
      </c>
      <c r="B143" s="121"/>
      <c r="C143" s="120"/>
      <c r="D143" s="120"/>
      <c r="E143" s="205"/>
      <c r="F143" s="313">
        <v>0</v>
      </c>
      <c r="G143" s="313">
        <v>0</v>
      </c>
      <c r="H143" s="313">
        <v>0</v>
      </c>
    </row>
    <row r="144" spans="1:8" ht="12.75" customHeight="1" x14ac:dyDescent="0.3">
      <c r="A144" s="204" t="s">
        <v>539</v>
      </c>
      <c r="B144" s="121"/>
      <c r="C144" s="120"/>
      <c r="D144" s="120"/>
      <c r="E144" s="205"/>
      <c r="F144" s="313">
        <v>0</v>
      </c>
      <c r="G144" s="313">
        <v>0</v>
      </c>
      <c r="H144" s="313">
        <v>0</v>
      </c>
    </row>
    <row r="145" spans="1:8" ht="12.75" customHeight="1" x14ac:dyDescent="0.3">
      <c r="A145" s="210" t="s">
        <v>544</v>
      </c>
      <c r="B145" s="211"/>
      <c r="C145" s="124"/>
      <c r="D145" s="124"/>
      <c r="E145" s="209"/>
      <c r="F145" s="212">
        <f>SUM(F143:F144)</f>
        <v>0</v>
      </c>
      <c r="G145" s="212">
        <f>SUM(G143:G144)</f>
        <v>0</v>
      </c>
      <c r="H145" s="212">
        <f>SUM(H143:H144)</f>
        <v>0</v>
      </c>
    </row>
    <row r="146" spans="1:8" ht="12.75" customHeight="1" x14ac:dyDescent="0.3">
      <c r="A146" s="1035" t="s">
        <v>545</v>
      </c>
      <c r="B146" s="1036"/>
      <c r="C146" s="1036"/>
      <c r="D146" s="157"/>
      <c r="E146" s="203"/>
      <c r="F146" s="126"/>
      <c r="G146" s="126"/>
      <c r="H146" s="126"/>
    </row>
    <row r="147" spans="1:8" ht="12.75" customHeight="1" x14ac:dyDescent="0.3">
      <c r="A147" s="204" t="s">
        <v>51</v>
      </c>
      <c r="B147" s="121"/>
      <c r="C147" s="120"/>
      <c r="D147" s="120"/>
      <c r="E147" s="205"/>
      <c r="F147" s="206">
        <f>G107</f>
        <v>0</v>
      </c>
      <c r="G147" s="388"/>
      <c r="H147" s="388"/>
    </row>
    <row r="148" spans="1:8" ht="12.75" customHeight="1" x14ac:dyDescent="0.3">
      <c r="A148" s="204" t="s">
        <v>52</v>
      </c>
      <c r="B148" s="121"/>
      <c r="C148" s="120"/>
      <c r="D148" s="120"/>
      <c r="E148" s="205"/>
      <c r="F148" s="324">
        <v>0</v>
      </c>
      <c r="G148" s="388"/>
      <c r="H148" s="388"/>
    </row>
    <row r="149" spans="1:8" ht="12.75" customHeight="1" x14ac:dyDescent="0.3">
      <c r="A149" s="204" t="s">
        <v>53</v>
      </c>
      <c r="B149" s="121"/>
      <c r="C149" s="120"/>
      <c r="D149" s="120"/>
      <c r="E149" s="205"/>
      <c r="F149" s="325">
        <v>0</v>
      </c>
      <c r="G149" s="388"/>
      <c r="H149" s="388"/>
    </row>
    <row r="150" spans="1:8" ht="12.75" customHeight="1" x14ac:dyDescent="0.3">
      <c r="A150" s="204" t="s">
        <v>537</v>
      </c>
      <c r="B150" s="121"/>
      <c r="C150" s="121"/>
      <c r="D150" s="121"/>
      <c r="E150" s="207"/>
      <c r="F150" s="326"/>
      <c r="G150" s="388"/>
      <c r="H150" s="388"/>
    </row>
    <row r="151" spans="1:8" ht="12.75" customHeight="1" x14ac:dyDescent="0.3">
      <c r="A151" s="204" t="s">
        <v>538</v>
      </c>
      <c r="B151" s="121"/>
      <c r="C151" s="120"/>
      <c r="D151" s="120"/>
      <c r="E151" s="205"/>
      <c r="F151" s="313">
        <v>0</v>
      </c>
      <c r="G151" s="313">
        <v>0</v>
      </c>
      <c r="H151" s="313">
        <v>0</v>
      </c>
    </row>
    <row r="152" spans="1:8" ht="12.75" customHeight="1" x14ac:dyDescent="0.3">
      <c r="A152" s="204" t="s">
        <v>539</v>
      </c>
      <c r="B152" s="121"/>
      <c r="C152" s="120"/>
      <c r="D152" s="120"/>
      <c r="E152" s="205"/>
      <c r="F152" s="313">
        <v>0</v>
      </c>
      <c r="G152" s="313">
        <v>0</v>
      </c>
      <c r="H152" s="313">
        <v>0</v>
      </c>
    </row>
    <row r="153" spans="1:8" ht="12.75" customHeight="1" x14ac:dyDescent="0.3">
      <c r="A153" s="210" t="s">
        <v>546</v>
      </c>
      <c r="B153" s="211"/>
      <c r="C153" s="124"/>
      <c r="D153" s="124"/>
      <c r="E153" s="209"/>
      <c r="F153" s="212">
        <f>SUM(F151:F152)</f>
        <v>0</v>
      </c>
      <c r="G153" s="212">
        <f>SUM(G151:G152)</f>
        <v>0</v>
      </c>
      <c r="H153" s="212">
        <f>SUM(H151:H152)</f>
        <v>0</v>
      </c>
    </row>
    <row r="154" spans="1:8" ht="12.75" customHeight="1" x14ac:dyDescent="0.3">
      <c r="A154" s="979" t="s">
        <v>547</v>
      </c>
      <c r="B154" s="980"/>
      <c r="C154" s="980"/>
      <c r="D154" s="128"/>
      <c r="E154" s="200"/>
      <c r="F154" s="127"/>
      <c r="G154" s="127"/>
      <c r="H154" s="127"/>
    </row>
    <row r="155" spans="1:8" ht="12.75" customHeight="1" x14ac:dyDescent="0.3">
      <c r="A155" s="204" t="s">
        <v>51</v>
      </c>
      <c r="B155" s="121"/>
      <c r="C155" s="120"/>
      <c r="D155" s="120"/>
      <c r="E155" s="205"/>
      <c r="F155" s="387"/>
      <c r="G155" s="206">
        <f>H108</f>
        <v>0</v>
      </c>
      <c r="H155" s="387"/>
    </row>
    <row r="156" spans="1:8" ht="12.75" customHeight="1" x14ac:dyDescent="0.3">
      <c r="A156" s="204" t="s">
        <v>52</v>
      </c>
      <c r="B156" s="121"/>
      <c r="C156" s="120"/>
      <c r="D156" s="120"/>
      <c r="E156" s="205"/>
      <c r="F156" s="387"/>
      <c r="G156" s="324">
        <v>0</v>
      </c>
      <c r="H156" s="387"/>
    </row>
    <row r="157" spans="1:8" ht="12.75" customHeight="1" x14ac:dyDescent="0.3">
      <c r="A157" s="204" t="s">
        <v>53</v>
      </c>
      <c r="B157" s="121"/>
      <c r="C157" s="120"/>
      <c r="D157" s="120"/>
      <c r="E157" s="205"/>
      <c r="F157" s="387"/>
      <c r="G157" s="325">
        <v>0</v>
      </c>
      <c r="H157" s="387"/>
    </row>
    <row r="158" spans="1:8" ht="12.75" customHeight="1" x14ac:dyDescent="0.3">
      <c r="A158" s="204" t="s">
        <v>537</v>
      </c>
      <c r="B158" s="121"/>
      <c r="C158" s="121"/>
      <c r="D158" s="121"/>
      <c r="E158" s="207"/>
      <c r="F158" s="387"/>
      <c r="G158" s="326"/>
      <c r="H158" s="388"/>
    </row>
    <row r="159" spans="1:8" ht="12.75" customHeight="1" x14ac:dyDescent="0.3">
      <c r="A159" s="204" t="s">
        <v>538</v>
      </c>
      <c r="B159" s="121"/>
      <c r="C159" s="120"/>
      <c r="D159" s="120"/>
      <c r="E159" s="205"/>
      <c r="F159" s="387"/>
      <c r="G159" s="313">
        <v>0</v>
      </c>
      <c r="H159" s="313">
        <v>0</v>
      </c>
    </row>
    <row r="160" spans="1:8" ht="12.75" customHeight="1" x14ac:dyDescent="0.3">
      <c r="A160" s="204" t="s">
        <v>539</v>
      </c>
      <c r="B160" s="121"/>
      <c r="C160" s="120"/>
      <c r="D160" s="120"/>
      <c r="E160" s="205"/>
      <c r="F160" s="387"/>
      <c r="G160" s="313">
        <v>0</v>
      </c>
      <c r="H160" s="313">
        <v>0</v>
      </c>
    </row>
    <row r="161" spans="1:8" ht="12.75" customHeight="1" x14ac:dyDescent="0.3">
      <c r="A161" s="210" t="s">
        <v>548</v>
      </c>
      <c r="B161" s="211"/>
      <c r="C161" s="124"/>
      <c r="D161" s="124"/>
      <c r="E161" s="209"/>
      <c r="F161" s="389"/>
      <c r="G161" s="212">
        <f>SUM(G159:G160)</f>
        <v>0</v>
      </c>
      <c r="H161" s="212">
        <f>SUM(H159:H160)</f>
        <v>0</v>
      </c>
    </row>
    <row r="162" spans="1:8" ht="12.75" customHeight="1" x14ac:dyDescent="0.3">
      <c r="A162" s="979" t="s">
        <v>549</v>
      </c>
      <c r="B162" s="980"/>
      <c r="C162" s="980"/>
      <c r="D162" s="128"/>
      <c r="E162" s="200"/>
      <c r="F162" s="127"/>
      <c r="G162" s="127"/>
      <c r="H162" s="127"/>
    </row>
    <row r="163" spans="1:8" ht="12.75" customHeight="1" x14ac:dyDescent="0.3">
      <c r="A163" s="204" t="s">
        <v>51</v>
      </c>
      <c r="B163" s="121"/>
      <c r="C163" s="120"/>
      <c r="D163" s="120"/>
      <c r="E163" s="205"/>
      <c r="F163" s="387"/>
      <c r="G163" s="206">
        <f>H109</f>
        <v>0</v>
      </c>
      <c r="H163" s="387"/>
    </row>
    <row r="164" spans="1:8" ht="12.75" customHeight="1" x14ac:dyDescent="0.3">
      <c r="A164" s="204" t="s">
        <v>52</v>
      </c>
      <c r="B164" s="121"/>
      <c r="C164" s="120"/>
      <c r="D164" s="120"/>
      <c r="E164" s="205"/>
      <c r="F164" s="387"/>
      <c r="G164" s="324">
        <v>0</v>
      </c>
      <c r="H164" s="387"/>
    </row>
    <row r="165" spans="1:8" ht="12.75" customHeight="1" x14ac:dyDescent="0.3">
      <c r="A165" s="204" t="s">
        <v>53</v>
      </c>
      <c r="B165" s="121"/>
      <c r="C165" s="120"/>
      <c r="D165" s="120"/>
      <c r="E165" s="205"/>
      <c r="F165" s="387"/>
      <c r="G165" s="325">
        <v>0</v>
      </c>
      <c r="H165" s="387"/>
    </row>
    <row r="166" spans="1:8" ht="12.75" customHeight="1" x14ac:dyDescent="0.3">
      <c r="A166" s="204" t="s">
        <v>537</v>
      </c>
      <c r="B166" s="121"/>
      <c r="C166" s="121"/>
      <c r="D166" s="121"/>
      <c r="E166" s="207"/>
      <c r="F166" s="387"/>
      <c r="G166" s="326"/>
      <c r="H166" s="388"/>
    </row>
    <row r="167" spans="1:8" ht="12.75" customHeight="1" x14ac:dyDescent="0.3">
      <c r="A167" s="204" t="s">
        <v>538</v>
      </c>
      <c r="B167" s="121"/>
      <c r="C167" s="120"/>
      <c r="D167" s="120"/>
      <c r="E167" s="205"/>
      <c r="F167" s="387"/>
      <c r="G167" s="313">
        <v>0</v>
      </c>
      <c r="H167" s="313">
        <v>0</v>
      </c>
    </row>
    <row r="168" spans="1:8" ht="12.75" customHeight="1" x14ac:dyDescent="0.3">
      <c r="A168" s="204" t="s">
        <v>539</v>
      </c>
      <c r="B168" s="121"/>
      <c r="C168" s="120"/>
      <c r="D168" s="120"/>
      <c r="E168" s="205"/>
      <c r="F168" s="387"/>
      <c r="G168" s="313">
        <v>0</v>
      </c>
      <c r="H168" s="313">
        <v>0</v>
      </c>
    </row>
    <row r="169" spans="1:8" ht="12.75" customHeight="1" x14ac:dyDescent="0.3">
      <c r="A169" s="210" t="s">
        <v>561</v>
      </c>
      <c r="B169" s="211"/>
      <c r="C169" s="124"/>
      <c r="D169" s="124"/>
      <c r="E169" s="209"/>
      <c r="F169" s="389"/>
      <c r="G169" s="212">
        <f>SUM(G167:G168)</f>
        <v>0</v>
      </c>
      <c r="H169" s="212">
        <f>SUM(H167:H168)</f>
        <v>0</v>
      </c>
    </row>
    <row r="170" spans="1:8" ht="12.75" customHeight="1" x14ac:dyDescent="0.3">
      <c r="A170" s="979" t="s">
        <v>652</v>
      </c>
      <c r="B170" s="980"/>
      <c r="C170" s="980"/>
      <c r="D170" s="128"/>
      <c r="E170" s="200"/>
      <c r="F170" s="127"/>
      <c r="G170" s="127"/>
      <c r="H170" s="127"/>
    </row>
    <row r="171" spans="1:8" ht="12.75" customHeight="1" x14ac:dyDescent="0.3">
      <c r="A171" s="204" t="s">
        <v>51</v>
      </c>
      <c r="B171" s="121"/>
      <c r="C171" s="120"/>
      <c r="D171" s="120"/>
      <c r="E171" s="205"/>
      <c r="F171" s="387"/>
      <c r="G171" s="387"/>
      <c r="H171" s="206">
        <f>I117</f>
        <v>0</v>
      </c>
    </row>
    <row r="172" spans="1:8" ht="12.75" customHeight="1" x14ac:dyDescent="0.3">
      <c r="A172" s="204" t="s">
        <v>52</v>
      </c>
      <c r="B172" s="121"/>
      <c r="C172" s="120"/>
      <c r="D172" s="120"/>
      <c r="E172" s="205"/>
      <c r="F172" s="387"/>
      <c r="G172" s="387"/>
      <c r="H172" s="324">
        <v>0</v>
      </c>
    </row>
    <row r="173" spans="1:8" ht="12.75" customHeight="1" x14ac:dyDescent="0.3">
      <c r="A173" s="204" t="s">
        <v>53</v>
      </c>
      <c r="B173" s="121"/>
      <c r="C173" s="120"/>
      <c r="D173" s="120"/>
      <c r="E173" s="205"/>
      <c r="F173" s="387"/>
      <c r="G173" s="387"/>
      <c r="H173" s="325">
        <v>0</v>
      </c>
    </row>
    <row r="174" spans="1:8" ht="12.75" customHeight="1" x14ac:dyDescent="0.3">
      <c r="A174" s="204" t="s">
        <v>537</v>
      </c>
      <c r="B174" s="121"/>
      <c r="C174" s="121"/>
      <c r="D174" s="121"/>
      <c r="E174" s="207"/>
      <c r="F174" s="387"/>
      <c r="G174" s="387"/>
      <c r="H174" s="326"/>
    </row>
    <row r="175" spans="1:8" ht="12.75" customHeight="1" x14ac:dyDescent="0.3">
      <c r="A175" s="204" t="s">
        <v>538</v>
      </c>
      <c r="B175" s="121"/>
      <c r="C175" s="120"/>
      <c r="D175" s="120"/>
      <c r="E175" s="205"/>
      <c r="F175" s="387"/>
      <c r="G175" s="387"/>
      <c r="H175" s="313">
        <v>0</v>
      </c>
    </row>
    <row r="176" spans="1:8" ht="12.75" customHeight="1" x14ac:dyDescent="0.3">
      <c r="A176" s="204" t="s">
        <v>539</v>
      </c>
      <c r="B176" s="121"/>
      <c r="C176" s="120"/>
      <c r="D176" s="120"/>
      <c r="E176" s="205"/>
      <c r="F176" s="387"/>
      <c r="G176" s="387"/>
      <c r="H176" s="313">
        <v>0</v>
      </c>
    </row>
    <row r="177" spans="1:13" ht="12.75" customHeight="1" x14ac:dyDescent="0.3">
      <c r="A177" s="210" t="s">
        <v>744</v>
      </c>
      <c r="B177" s="211"/>
      <c r="C177" s="124"/>
      <c r="D177" s="124"/>
      <c r="E177" s="209"/>
      <c r="F177" s="389"/>
      <c r="G177" s="387"/>
      <c r="H177" s="212">
        <f>SUM(H175:H176)</f>
        <v>0</v>
      </c>
    </row>
    <row r="178" spans="1:13" ht="15" customHeight="1" x14ac:dyDescent="0.3">
      <c r="A178" s="364" t="s">
        <v>550</v>
      </c>
      <c r="B178" s="365"/>
      <c r="C178" s="366"/>
      <c r="D178" s="366"/>
      <c r="E178" s="367"/>
      <c r="F178" s="368">
        <f>SUM(F123,F131,F139,F147)</f>
        <v>0</v>
      </c>
      <c r="G178" s="368">
        <f>SUM(G155,G163)</f>
        <v>0</v>
      </c>
      <c r="H178" s="368">
        <f>SUM(H171)</f>
        <v>0</v>
      </c>
    </row>
    <row r="179" spans="1:13" ht="15" customHeight="1" x14ac:dyDescent="0.3">
      <c r="A179" s="981" t="s">
        <v>54</v>
      </c>
      <c r="B179" s="982"/>
      <c r="C179" s="369"/>
      <c r="D179" s="370"/>
      <c r="E179" s="371"/>
      <c r="F179" s="372">
        <f>SUM(F127,F135,F143,F151)</f>
        <v>0</v>
      </c>
      <c r="G179" s="372">
        <f>SUM(G127,G135,G143,G151,G159,G167)</f>
        <v>0</v>
      </c>
      <c r="H179" s="372">
        <f>SUM(H127,H135,H143,H151,H159,H167,H175)</f>
        <v>0</v>
      </c>
    </row>
    <row r="180" spans="1:13" ht="15" customHeight="1" x14ac:dyDescent="0.3">
      <c r="A180" s="1092" t="s">
        <v>55</v>
      </c>
      <c r="B180" s="1093"/>
      <c r="C180" s="373"/>
      <c r="D180" s="374"/>
      <c r="E180" s="375"/>
      <c r="F180" s="376">
        <f>SUM(F128,F136,F144,F152)</f>
        <v>0</v>
      </c>
      <c r="G180" s="376">
        <f>SUM(G128,G136,G144,G152,G160,G168)</f>
        <v>0</v>
      </c>
      <c r="H180" s="376">
        <f>SUM(H128,H136,H144,H152,H160,H168,H176)</f>
        <v>0</v>
      </c>
    </row>
    <row r="181" spans="1:13" ht="15" customHeight="1" x14ac:dyDescent="0.3">
      <c r="A181" s="377" t="s">
        <v>551</v>
      </c>
      <c r="B181" s="378"/>
      <c r="C181" s="373"/>
      <c r="D181" s="374"/>
      <c r="E181" s="375"/>
      <c r="F181" s="379">
        <f>F179+F180</f>
        <v>0</v>
      </c>
      <c r="G181" s="379">
        <f>G179+G180</f>
        <v>0</v>
      </c>
      <c r="H181" s="379">
        <f>H179+H180</f>
        <v>0</v>
      </c>
    </row>
    <row r="182" spans="1:13" x14ac:dyDescent="0.3">
      <c r="C182" s="180"/>
      <c r="D182" s="180"/>
    </row>
    <row r="183" spans="1:13" x14ac:dyDescent="0.3">
      <c r="B183" s="157"/>
    </row>
    <row r="184" spans="1:13" ht="15.6" x14ac:dyDescent="0.3">
      <c r="A184" s="996" t="s">
        <v>119</v>
      </c>
      <c r="B184" s="996"/>
      <c r="C184" s="304"/>
      <c r="D184" s="305"/>
      <c r="E184" s="305"/>
      <c r="F184" s="305"/>
      <c r="G184" s="305"/>
      <c r="H184" s="305"/>
      <c r="I184" s="305"/>
      <c r="J184" s="305"/>
      <c r="K184" s="305"/>
    </row>
    <row r="185" spans="1:13" ht="11.25" customHeight="1" x14ac:dyDescent="0.3">
      <c r="B185" s="213"/>
    </row>
    <row r="186" spans="1:13" ht="6.75" customHeight="1" x14ac:dyDescent="0.3">
      <c r="B186" s="213"/>
    </row>
    <row r="187" spans="1:13" ht="39.75" customHeight="1" x14ac:dyDescent="0.3">
      <c r="A187" s="1030" t="s">
        <v>460</v>
      </c>
      <c r="B187" s="1030"/>
      <c r="C187" s="1030"/>
      <c r="D187" s="1030"/>
      <c r="E187" s="1030"/>
      <c r="F187" s="1030"/>
      <c r="G187" s="1030"/>
      <c r="H187" s="1030"/>
      <c r="I187" s="158"/>
      <c r="J187" s="158"/>
      <c r="K187" s="158"/>
      <c r="L187" s="23" t="s">
        <v>257</v>
      </c>
    </row>
    <row r="188" spans="1:13" ht="9" customHeight="1" x14ac:dyDescent="0.3">
      <c r="A188" s="214"/>
      <c r="B188" s="215"/>
    </row>
    <row r="189" spans="1:13" ht="12" customHeight="1" x14ac:dyDescent="0.3">
      <c r="A189" s="157"/>
      <c r="G189" s="363" t="s">
        <v>28</v>
      </c>
      <c r="H189" s="363" t="s">
        <v>29</v>
      </c>
      <c r="I189" s="363" t="s">
        <v>650</v>
      </c>
      <c r="J189" s="402"/>
      <c r="K189" s="402"/>
    </row>
    <row r="190" spans="1:13" ht="15" customHeight="1" x14ac:dyDescent="0.3">
      <c r="A190" s="959" t="s">
        <v>57</v>
      </c>
      <c r="B190" s="960"/>
      <c r="C190" s="960"/>
      <c r="D190" s="960"/>
      <c r="E190" s="960"/>
      <c r="F190" s="961"/>
      <c r="G190" s="178">
        <f>SUM(G191:G198)</f>
        <v>0</v>
      </c>
      <c r="H190" s="178">
        <f>SUM(H191:H198)</f>
        <v>0</v>
      </c>
      <c r="I190" s="178">
        <f>SUM(I191:I198)</f>
        <v>0</v>
      </c>
      <c r="J190" s="406"/>
      <c r="K190" s="406"/>
    </row>
    <row r="191" spans="1:13" ht="15" customHeight="1" x14ac:dyDescent="0.3">
      <c r="A191" s="984" t="s">
        <v>58</v>
      </c>
      <c r="B191" s="985"/>
      <c r="C191" s="985"/>
      <c r="D191" s="985"/>
      <c r="E191" s="985"/>
      <c r="F191" s="986"/>
      <c r="G191" s="311">
        <v>0</v>
      </c>
      <c r="H191" s="327">
        <v>0</v>
      </c>
      <c r="I191" s="327">
        <v>0</v>
      </c>
      <c r="J191" s="427"/>
      <c r="K191" s="420"/>
      <c r="L191" s="169"/>
    </row>
    <row r="192" spans="1:13" ht="15" customHeight="1" x14ac:dyDescent="0.3">
      <c r="A192" s="1016" t="s">
        <v>59</v>
      </c>
      <c r="B192" s="1017"/>
      <c r="C192" s="1017"/>
      <c r="D192" s="1017"/>
      <c r="E192" s="1017"/>
      <c r="F192" s="1018"/>
      <c r="G192" s="312">
        <v>0</v>
      </c>
      <c r="H192" s="312">
        <v>0</v>
      </c>
      <c r="I192" s="312">
        <v>0</v>
      </c>
      <c r="J192" s="427"/>
      <c r="K192" s="420"/>
      <c r="L192" s="977" t="s">
        <v>188</v>
      </c>
      <c r="M192" s="977"/>
    </row>
    <row r="193" spans="1:14" ht="15" customHeight="1" x14ac:dyDescent="0.3">
      <c r="A193" s="962" t="s">
        <v>388</v>
      </c>
      <c r="B193" s="963"/>
      <c r="C193" s="963"/>
      <c r="D193" s="963"/>
      <c r="E193" s="963"/>
      <c r="F193" s="964"/>
      <c r="G193" s="312">
        <v>0</v>
      </c>
      <c r="H193" s="312">
        <v>0</v>
      </c>
      <c r="I193" s="312">
        <v>0</v>
      </c>
      <c r="J193" s="427"/>
      <c r="K193" s="420"/>
      <c r="L193" s="169"/>
    </row>
    <row r="194" spans="1:14" ht="15" customHeight="1" x14ac:dyDescent="0.3">
      <c r="A194" s="962" t="s">
        <v>387</v>
      </c>
      <c r="B194" s="963"/>
      <c r="C194" s="963"/>
      <c r="D194" s="963"/>
      <c r="E194" s="963"/>
      <c r="F194" s="964"/>
      <c r="G194" s="312">
        <v>0</v>
      </c>
      <c r="H194" s="312">
        <v>0</v>
      </c>
      <c r="I194" s="312">
        <v>0</v>
      </c>
      <c r="J194" s="427"/>
      <c r="K194" s="420"/>
      <c r="L194" s="169"/>
    </row>
    <row r="195" spans="1:14" ht="15" customHeight="1" x14ac:dyDescent="0.3">
      <c r="A195" s="962" t="s">
        <v>60</v>
      </c>
      <c r="B195" s="963"/>
      <c r="C195" s="963"/>
      <c r="D195" s="963"/>
      <c r="E195" s="963"/>
      <c r="F195" s="964"/>
      <c r="G195" s="312">
        <v>0</v>
      </c>
      <c r="H195" s="312">
        <v>0</v>
      </c>
      <c r="I195" s="312">
        <v>0</v>
      </c>
      <c r="J195" s="427"/>
      <c r="K195" s="420"/>
      <c r="L195" s="169"/>
    </row>
    <row r="196" spans="1:14" ht="15" customHeight="1" x14ac:dyDescent="0.3">
      <c r="A196" s="962" t="s">
        <v>93</v>
      </c>
      <c r="B196" s="963"/>
      <c r="C196" s="963"/>
      <c r="D196" s="963"/>
      <c r="E196" s="963"/>
      <c r="F196" s="964"/>
      <c r="G196" s="312">
        <v>0</v>
      </c>
      <c r="H196" s="312">
        <v>0</v>
      </c>
      <c r="I196" s="312">
        <v>0</v>
      </c>
      <c r="J196" s="427"/>
      <c r="K196" s="420"/>
      <c r="L196" s="169"/>
    </row>
    <row r="197" spans="1:14" ht="15" customHeight="1" x14ac:dyDescent="0.3">
      <c r="A197" s="962" t="s">
        <v>61</v>
      </c>
      <c r="B197" s="963"/>
      <c r="C197" s="963"/>
      <c r="D197" s="963"/>
      <c r="E197" s="963"/>
      <c r="F197" s="964"/>
      <c r="G197" s="312">
        <v>0</v>
      </c>
      <c r="H197" s="312">
        <v>0</v>
      </c>
      <c r="I197" s="312">
        <v>0</v>
      </c>
      <c r="J197" s="427"/>
      <c r="K197" s="420"/>
      <c r="L197" s="169"/>
    </row>
    <row r="198" spans="1:14" ht="15" customHeight="1" x14ac:dyDescent="0.3">
      <c r="A198" s="987" t="s">
        <v>62</v>
      </c>
      <c r="B198" s="988"/>
      <c r="C198" s="988"/>
      <c r="D198" s="988"/>
      <c r="E198" s="988"/>
      <c r="F198" s="989"/>
      <c r="G198" s="317">
        <v>0</v>
      </c>
      <c r="H198" s="328">
        <v>0</v>
      </c>
      <c r="I198" s="328">
        <v>0</v>
      </c>
      <c r="J198" s="427"/>
      <c r="K198" s="420"/>
      <c r="L198" s="169"/>
    </row>
    <row r="199" spans="1:14" ht="15" customHeight="1" x14ac:dyDescent="0.3">
      <c r="A199" s="959" t="s">
        <v>63</v>
      </c>
      <c r="B199" s="960"/>
      <c r="C199" s="960"/>
      <c r="D199" s="960"/>
      <c r="E199" s="960"/>
      <c r="F199" s="961"/>
      <c r="G199" s="178">
        <f>SUM(G200:G208)</f>
        <v>0</v>
      </c>
      <c r="H199" s="178">
        <f>SUM(H200:H208)</f>
        <v>0</v>
      </c>
      <c r="I199" s="178">
        <f>SUM(I200:I208)</f>
        <v>0</v>
      </c>
      <c r="J199" s="428"/>
      <c r="K199" s="406"/>
      <c r="L199" s="169"/>
    </row>
    <row r="200" spans="1:14" ht="15" customHeight="1" x14ac:dyDescent="0.3">
      <c r="A200" s="984" t="s">
        <v>64</v>
      </c>
      <c r="B200" s="985"/>
      <c r="C200" s="985"/>
      <c r="D200" s="985"/>
      <c r="E200" s="985"/>
      <c r="F200" s="986"/>
      <c r="G200" s="311">
        <v>0</v>
      </c>
      <c r="H200" s="311">
        <v>0</v>
      </c>
      <c r="I200" s="311">
        <v>0</v>
      </c>
      <c r="J200" s="427"/>
      <c r="K200" s="420"/>
      <c r="L200" s="169"/>
    </row>
    <row r="201" spans="1:14" ht="15" customHeight="1" x14ac:dyDescent="0.3">
      <c r="A201" s="1016" t="s">
        <v>65</v>
      </c>
      <c r="B201" s="1017"/>
      <c r="C201" s="1017"/>
      <c r="D201" s="1017"/>
      <c r="E201" s="1017"/>
      <c r="F201" s="1018"/>
      <c r="G201" s="312">
        <v>0</v>
      </c>
      <c r="H201" s="312">
        <v>0</v>
      </c>
      <c r="I201" s="312">
        <v>0</v>
      </c>
      <c r="J201" s="427"/>
      <c r="K201" s="420"/>
      <c r="L201" s="978" t="s">
        <v>121</v>
      </c>
      <c r="M201" s="978"/>
      <c r="N201" s="123"/>
    </row>
    <row r="202" spans="1:14" ht="15" customHeight="1" x14ac:dyDescent="0.3">
      <c r="A202" s="962" t="s">
        <v>66</v>
      </c>
      <c r="B202" s="963"/>
      <c r="C202" s="963"/>
      <c r="D202" s="963"/>
      <c r="E202" s="963"/>
      <c r="F202" s="964"/>
      <c r="G202" s="312">
        <v>0</v>
      </c>
      <c r="H202" s="312">
        <v>0</v>
      </c>
      <c r="I202" s="312">
        <v>0</v>
      </c>
      <c r="J202" s="427"/>
      <c r="K202" s="420"/>
      <c r="L202" s="216"/>
      <c r="M202" s="217"/>
      <c r="N202" s="169"/>
    </row>
    <row r="203" spans="1:14" ht="15" customHeight="1" x14ac:dyDescent="0.3">
      <c r="A203" s="962" t="s">
        <v>67</v>
      </c>
      <c r="B203" s="963"/>
      <c r="C203" s="963"/>
      <c r="D203" s="963"/>
      <c r="E203" s="963"/>
      <c r="F203" s="964"/>
      <c r="G203" s="312">
        <v>0</v>
      </c>
      <c r="H203" s="312">
        <v>0</v>
      </c>
      <c r="I203" s="312">
        <v>0</v>
      </c>
      <c r="J203" s="427"/>
      <c r="K203" s="420"/>
      <c r="L203" s="978" t="s">
        <v>122</v>
      </c>
      <c r="M203" s="978"/>
      <c r="N203" s="978"/>
    </row>
    <row r="204" spans="1:14" ht="15" customHeight="1" x14ac:dyDescent="0.3">
      <c r="A204" s="962" t="s">
        <v>721</v>
      </c>
      <c r="B204" s="963"/>
      <c r="C204" s="963"/>
      <c r="D204" s="963"/>
      <c r="E204" s="963"/>
      <c r="F204" s="964"/>
      <c r="G204" s="312">
        <v>0</v>
      </c>
      <c r="H204" s="312">
        <v>0</v>
      </c>
      <c r="I204" s="312">
        <v>0</v>
      </c>
      <c r="J204" s="427"/>
      <c r="K204" s="420"/>
      <c r="L204" s="218"/>
      <c r="M204" s="219"/>
      <c r="N204" s="169"/>
    </row>
    <row r="205" spans="1:14" ht="15" customHeight="1" x14ac:dyDescent="0.3">
      <c r="A205" s="962" t="s">
        <v>68</v>
      </c>
      <c r="B205" s="963"/>
      <c r="C205" s="963"/>
      <c r="D205" s="963"/>
      <c r="E205" s="963"/>
      <c r="F205" s="964"/>
      <c r="G205" s="312">
        <v>0</v>
      </c>
      <c r="H205" s="312">
        <v>0</v>
      </c>
      <c r="I205" s="312">
        <v>0</v>
      </c>
      <c r="J205" s="427"/>
      <c r="K205" s="420"/>
      <c r="L205" s="994" t="s">
        <v>123</v>
      </c>
      <c r="M205" s="994"/>
      <c r="N205" s="169"/>
    </row>
    <row r="206" spans="1:14" ht="15" customHeight="1" x14ac:dyDescent="0.3">
      <c r="A206" s="962" t="s">
        <v>69</v>
      </c>
      <c r="B206" s="963"/>
      <c r="C206" s="963"/>
      <c r="D206" s="963"/>
      <c r="E206" s="963"/>
      <c r="F206" s="964"/>
      <c r="G206" s="312">
        <v>0</v>
      </c>
      <c r="H206" s="312">
        <v>0</v>
      </c>
      <c r="I206" s="312">
        <v>0</v>
      </c>
      <c r="J206" s="427"/>
      <c r="K206" s="420"/>
      <c r="L206" s="994" t="s">
        <v>124</v>
      </c>
      <c r="M206" s="994"/>
      <c r="N206" s="169"/>
    </row>
    <row r="207" spans="1:14" ht="15" customHeight="1" x14ac:dyDescent="0.3">
      <c r="A207" s="962" t="s">
        <v>120</v>
      </c>
      <c r="B207" s="963"/>
      <c r="C207" s="963"/>
      <c r="D207" s="963"/>
      <c r="E207" s="963"/>
      <c r="F207" s="964"/>
      <c r="G207" s="312">
        <v>0</v>
      </c>
      <c r="H207" s="312">
        <v>0</v>
      </c>
      <c r="I207" s="312">
        <v>0</v>
      </c>
      <c r="J207" s="427"/>
      <c r="K207" s="420"/>
      <c r="L207" s="994" t="s">
        <v>125</v>
      </c>
      <c r="M207" s="994"/>
      <c r="N207" s="169"/>
    </row>
    <row r="208" spans="1:14" ht="15" customHeight="1" x14ac:dyDescent="0.3">
      <c r="A208" s="987" t="s">
        <v>62</v>
      </c>
      <c r="B208" s="988"/>
      <c r="C208" s="988"/>
      <c r="D208" s="988"/>
      <c r="E208" s="988"/>
      <c r="F208" s="989"/>
      <c r="G208" s="317">
        <v>0</v>
      </c>
      <c r="H208" s="317">
        <v>0</v>
      </c>
      <c r="I208" s="317">
        <v>0</v>
      </c>
      <c r="J208" s="427"/>
      <c r="K208" s="420"/>
      <c r="L208" s="994" t="s">
        <v>126</v>
      </c>
      <c r="M208" s="994"/>
      <c r="N208" s="169"/>
    </row>
    <row r="209" spans="1:17" ht="15" customHeight="1" x14ac:dyDescent="0.3">
      <c r="A209" s="959" t="s">
        <v>70</v>
      </c>
      <c r="B209" s="960"/>
      <c r="C209" s="960"/>
      <c r="D209" s="960"/>
      <c r="E209" s="960"/>
      <c r="F209" s="961"/>
      <c r="G209" s="178">
        <f>SUM(G210:G214)</f>
        <v>0</v>
      </c>
      <c r="H209" s="178">
        <f>SUM(H210:H214)</f>
        <v>0</v>
      </c>
      <c r="I209" s="178">
        <f>SUM(I210:I214)</f>
        <v>0</v>
      </c>
      <c r="J209" s="428"/>
      <c r="K209" s="406"/>
      <c r="L209" s="994" t="s">
        <v>127</v>
      </c>
      <c r="M209" s="994"/>
      <c r="N209" s="169"/>
    </row>
    <row r="210" spans="1:17" ht="15" customHeight="1" x14ac:dyDescent="0.3">
      <c r="A210" s="984" t="s">
        <v>722</v>
      </c>
      <c r="B210" s="985"/>
      <c r="C210" s="985"/>
      <c r="D210" s="985"/>
      <c r="E210" s="985"/>
      <c r="F210" s="986"/>
      <c r="G210" s="311">
        <v>0</v>
      </c>
      <c r="H210" s="311">
        <v>0</v>
      </c>
      <c r="I210" s="311">
        <v>0</v>
      </c>
      <c r="J210" s="427"/>
      <c r="K210" s="420"/>
      <c r="L210" s="994" t="s">
        <v>128</v>
      </c>
      <c r="M210" s="994"/>
      <c r="N210" s="220"/>
      <c r="O210" s="220"/>
      <c r="P210" s="220"/>
      <c r="Q210" s="220"/>
    </row>
    <row r="211" spans="1:17" ht="15" customHeight="1" x14ac:dyDescent="0.3">
      <c r="A211" s="962" t="s">
        <v>723</v>
      </c>
      <c r="B211" s="963"/>
      <c r="C211" s="963"/>
      <c r="D211" s="963"/>
      <c r="E211" s="963"/>
      <c r="F211" s="964"/>
      <c r="G211" s="312">
        <v>0</v>
      </c>
      <c r="H211" s="312">
        <v>0</v>
      </c>
      <c r="I211" s="312">
        <v>0</v>
      </c>
      <c r="J211" s="427"/>
      <c r="K211" s="420"/>
      <c r="L211" s="169" t="s">
        <v>447</v>
      </c>
      <c r="N211" s="169"/>
    </row>
    <row r="212" spans="1:17" ht="15" customHeight="1" x14ac:dyDescent="0.3">
      <c r="A212" s="962" t="s">
        <v>71</v>
      </c>
      <c r="B212" s="963"/>
      <c r="C212" s="963"/>
      <c r="D212" s="963"/>
      <c r="E212" s="963"/>
      <c r="F212" s="964"/>
      <c r="G212" s="312">
        <v>0</v>
      </c>
      <c r="H212" s="312">
        <v>0</v>
      </c>
      <c r="I212" s="312">
        <v>0</v>
      </c>
      <c r="J212" s="427"/>
      <c r="K212" s="420"/>
      <c r="M212" s="169"/>
      <c r="N212" s="169"/>
    </row>
    <row r="213" spans="1:17" ht="15" customHeight="1" x14ac:dyDescent="0.3">
      <c r="A213" s="962" t="s">
        <v>72</v>
      </c>
      <c r="B213" s="963"/>
      <c r="C213" s="963"/>
      <c r="D213" s="963"/>
      <c r="E213" s="963"/>
      <c r="F213" s="964"/>
      <c r="G213" s="312">
        <v>0</v>
      </c>
      <c r="H213" s="312">
        <v>0</v>
      </c>
      <c r="I213" s="312">
        <v>0</v>
      </c>
      <c r="J213" s="427"/>
      <c r="K213" s="420"/>
      <c r="L213" s="216"/>
      <c r="M213" s="169"/>
      <c r="N213" s="169"/>
    </row>
    <row r="214" spans="1:17" ht="15" customHeight="1" x14ac:dyDescent="0.3">
      <c r="A214" s="987" t="s">
        <v>62</v>
      </c>
      <c r="B214" s="988"/>
      <c r="C214" s="988"/>
      <c r="D214" s="988"/>
      <c r="E214" s="988"/>
      <c r="F214" s="989"/>
      <c r="G214" s="317">
        <v>0</v>
      </c>
      <c r="H214" s="328">
        <v>0</v>
      </c>
      <c r="I214" s="328">
        <v>0</v>
      </c>
      <c r="J214" s="427"/>
      <c r="K214" s="420"/>
      <c r="N214" s="169"/>
    </row>
    <row r="215" spans="1:17" ht="15" customHeight="1" x14ac:dyDescent="0.3">
      <c r="A215" s="959" t="s">
        <v>73</v>
      </c>
      <c r="B215" s="960"/>
      <c r="C215" s="960"/>
      <c r="D215" s="960"/>
      <c r="E215" s="960"/>
      <c r="F215" s="961"/>
      <c r="G215" s="178">
        <f>SUM(G216:G230)</f>
        <v>0</v>
      </c>
      <c r="H215" s="178">
        <f>SUM(H216:H230)</f>
        <v>0</v>
      </c>
      <c r="I215" s="178">
        <f>SUM(I216:I230)</f>
        <v>0</v>
      </c>
      <c r="J215" s="428"/>
      <c r="K215" s="406"/>
      <c r="L215" s="994" t="s">
        <v>129</v>
      </c>
      <c r="M215" s="994"/>
      <c r="N215" s="169"/>
    </row>
    <row r="216" spans="1:17" ht="15" customHeight="1" x14ac:dyDescent="0.3">
      <c r="A216" s="984" t="s">
        <v>724</v>
      </c>
      <c r="B216" s="985"/>
      <c r="C216" s="985"/>
      <c r="D216" s="985"/>
      <c r="E216" s="985"/>
      <c r="F216" s="986"/>
      <c r="G216" s="312">
        <v>0</v>
      </c>
      <c r="H216" s="329">
        <v>0</v>
      </c>
      <c r="I216" s="329">
        <v>0</v>
      </c>
      <c r="J216" s="427"/>
      <c r="K216" s="420"/>
      <c r="L216" s="23" t="s">
        <v>412</v>
      </c>
      <c r="N216" s="169"/>
    </row>
    <row r="217" spans="1:17" ht="15" customHeight="1" x14ac:dyDescent="0.3">
      <c r="A217" s="962" t="s">
        <v>389</v>
      </c>
      <c r="B217" s="963"/>
      <c r="C217" s="963"/>
      <c r="D217" s="963"/>
      <c r="E217" s="963"/>
      <c r="F217" s="964"/>
      <c r="G217" s="312">
        <v>0</v>
      </c>
      <c r="H217" s="329">
        <v>0</v>
      </c>
      <c r="I217" s="329">
        <v>0</v>
      </c>
      <c r="J217" s="427"/>
      <c r="K217" s="420"/>
      <c r="L217" s="195" t="s">
        <v>130</v>
      </c>
      <c r="M217" s="836"/>
      <c r="N217" s="836"/>
    </row>
    <row r="218" spans="1:17" ht="15" customHeight="1" x14ac:dyDescent="0.3">
      <c r="A218" s="962" t="s">
        <v>725</v>
      </c>
      <c r="B218" s="963"/>
      <c r="C218" s="963"/>
      <c r="D218" s="963"/>
      <c r="E218" s="963"/>
      <c r="F218" s="964"/>
      <c r="G218" s="312">
        <v>0</v>
      </c>
      <c r="H218" s="329">
        <v>0</v>
      </c>
      <c r="I218" s="329">
        <v>0</v>
      </c>
      <c r="J218" s="427"/>
      <c r="K218" s="420"/>
      <c r="L218" s="195" t="s">
        <v>260</v>
      </c>
    </row>
    <row r="219" spans="1:17" ht="15" customHeight="1" x14ac:dyDescent="0.3">
      <c r="A219" s="1016" t="s">
        <v>76</v>
      </c>
      <c r="B219" s="1017"/>
      <c r="C219" s="1017"/>
      <c r="D219" s="1017"/>
      <c r="E219" s="1017"/>
      <c r="F219" s="1018"/>
      <c r="G219" s="312">
        <v>0</v>
      </c>
      <c r="H219" s="329">
        <v>0</v>
      </c>
      <c r="I219" s="329">
        <v>0</v>
      </c>
      <c r="J219" s="427"/>
      <c r="K219" s="420"/>
      <c r="L219" s="1039"/>
      <c r="M219" s="1039"/>
      <c r="N219" s="1039"/>
      <c r="O219" s="142"/>
      <c r="P219" s="142"/>
    </row>
    <row r="220" spans="1:17" ht="15" customHeight="1" x14ac:dyDescent="0.3">
      <c r="A220" s="1016" t="s">
        <v>726</v>
      </c>
      <c r="B220" s="1017"/>
      <c r="C220" s="1017"/>
      <c r="D220" s="1017"/>
      <c r="E220" s="1017"/>
      <c r="F220" s="1018"/>
      <c r="G220" s="312">
        <v>0</v>
      </c>
      <c r="H220" s="329">
        <v>0</v>
      </c>
      <c r="I220" s="329">
        <v>0</v>
      </c>
      <c r="J220" s="427"/>
      <c r="K220" s="420"/>
      <c r="L220" s="169"/>
    </row>
    <row r="221" spans="1:17" ht="15" customHeight="1" x14ac:dyDescent="0.3">
      <c r="A221" s="962" t="s">
        <v>75</v>
      </c>
      <c r="B221" s="963"/>
      <c r="C221" s="963"/>
      <c r="D221" s="963"/>
      <c r="E221" s="963"/>
      <c r="F221" s="964"/>
      <c r="G221" s="312">
        <v>0</v>
      </c>
      <c r="H221" s="329">
        <v>0</v>
      </c>
      <c r="I221" s="329">
        <v>0</v>
      </c>
      <c r="J221" s="427"/>
      <c r="K221" s="420"/>
      <c r="L221" s="169"/>
    </row>
    <row r="222" spans="1:17" ht="15" customHeight="1" x14ac:dyDescent="0.3">
      <c r="A222" s="1016" t="s">
        <v>77</v>
      </c>
      <c r="B222" s="1017"/>
      <c r="C222" s="1017"/>
      <c r="D222" s="1017"/>
      <c r="E222" s="1017"/>
      <c r="F222" s="1018"/>
      <c r="G222" s="312">
        <v>0</v>
      </c>
      <c r="H222" s="329">
        <v>0</v>
      </c>
      <c r="I222" s="329">
        <v>0</v>
      </c>
      <c r="J222" s="427"/>
      <c r="K222" s="420"/>
      <c r="L222" s="169"/>
    </row>
    <row r="223" spans="1:17" ht="15" customHeight="1" x14ac:dyDescent="0.3">
      <c r="A223" s="1016" t="s">
        <v>139</v>
      </c>
      <c r="B223" s="1017"/>
      <c r="C223" s="1017"/>
      <c r="D223" s="1017"/>
      <c r="E223" s="1017"/>
      <c r="F223" s="1018"/>
      <c r="G223" s="312">
        <v>0</v>
      </c>
      <c r="H223" s="329">
        <v>0</v>
      </c>
      <c r="I223" s="329">
        <v>0</v>
      </c>
      <c r="J223" s="427"/>
      <c r="K223" s="420"/>
      <c r="L223" s="1053"/>
      <c r="M223" s="1054"/>
      <c r="N223" s="1054"/>
      <c r="O223" s="1054"/>
      <c r="P223" s="1054"/>
    </row>
    <row r="224" spans="1:17" ht="15" customHeight="1" x14ac:dyDescent="0.3">
      <c r="A224" s="962" t="s">
        <v>78</v>
      </c>
      <c r="B224" s="963"/>
      <c r="C224" s="963"/>
      <c r="D224" s="963"/>
      <c r="E224" s="963"/>
      <c r="F224" s="964"/>
      <c r="G224" s="312">
        <v>0</v>
      </c>
      <c r="H224" s="329">
        <v>0</v>
      </c>
      <c r="I224" s="329">
        <v>0</v>
      </c>
      <c r="J224" s="427"/>
      <c r="K224" s="420"/>
      <c r="L224" s="169"/>
    </row>
    <row r="225" spans="1:15" ht="15" customHeight="1" x14ac:dyDescent="0.3">
      <c r="A225" s="962" t="s">
        <v>87</v>
      </c>
      <c r="B225" s="963"/>
      <c r="C225" s="963"/>
      <c r="D225" s="963"/>
      <c r="E225" s="963"/>
      <c r="F225" s="964"/>
      <c r="G225" s="312">
        <v>0</v>
      </c>
      <c r="H225" s="329">
        <v>0</v>
      </c>
      <c r="I225" s="329">
        <v>0</v>
      </c>
      <c r="J225" s="427"/>
      <c r="K225" s="420"/>
      <c r="L225" s="169"/>
    </row>
    <row r="226" spans="1:15" ht="15" customHeight="1" x14ac:dyDescent="0.3">
      <c r="A226" s="962" t="s">
        <v>89</v>
      </c>
      <c r="B226" s="963"/>
      <c r="C226" s="963"/>
      <c r="D226" s="963"/>
      <c r="E226" s="963"/>
      <c r="F226" s="964"/>
      <c r="G226" s="383">
        <v>0</v>
      </c>
      <c r="H226" s="384">
        <v>0</v>
      </c>
      <c r="I226" s="384">
        <v>0</v>
      </c>
      <c r="J226" s="385" t="s">
        <v>493</v>
      </c>
      <c r="K226" s="386"/>
      <c r="L226" s="142"/>
      <c r="M226" s="142"/>
      <c r="N226" s="142"/>
    </row>
    <row r="227" spans="1:15" ht="15" customHeight="1" x14ac:dyDescent="0.3">
      <c r="A227" s="962" t="s">
        <v>90</v>
      </c>
      <c r="B227" s="963"/>
      <c r="C227" s="963"/>
      <c r="D227" s="963"/>
      <c r="E227" s="963"/>
      <c r="F227" s="964"/>
      <c r="G227" s="383">
        <v>0</v>
      </c>
      <c r="H227" s="384">
        <v>0</v>
      </c>
      <c r="I227" s="384">
        <v>0</v>
      </c>
      <c r="J227" s="970" t="s">
        <v>492</v>
      </c>
      <c r="K227" s="940"/>
      <c r="L227" s="142"/>
      <c r="M227" s="142"/>
      <c r="N227" s="142"/>
    </row>
    <row r="228" spans="1:15" ht="15" customHeight="1" x14ac:dyDescent="0.3">
      <c r="A228" s="962" t="s">
        <v>74</v>
      </c>
      <c r="B228" s="963"/>
      <c r="C228" s="963"/>
      <c r="D228" s="963"/>
      <c r="E228" s="963"/>
      <c r="F228" s="964"/>
      <c r="G228" s="383">
        <v>0</v>
      </c>
      <c r="H228" s="384">
        <v>0</v>
      </c>
      <c r="I228" s="384">
        <v>0</v>
      </c>
      <c r="J228" s="971"/>
      <c r="K228" s="940"/>
      <c r="L228" s="142"/>
      <c r="M228" s="142"/>
      <c r="N228" s="142"/>
    </row>
    <row r="229" spans="1:15" ht="15" customHeight="1" x14ac:dyDescent="0.3">
      <c r="A229" s="962" t="s">
        <v>390</v>
      </c>
      <c r="B229" s="963"/>
      <c r="C229" s="963"/>
      <c r="D229" s="963"/>
      <c r="E229" s="963"/>
      <c r="F229" s="964"/>
      <c r="G229" s="312">
        <v>0</v>
      </c>
      <c r="H229" s="329">
        <v>0</v>
      </c>
      <c r="I229" s="329">
        <v>0</v>
      </c>
      <c r="J229" s="971"/>
      <c r="K229" s="940"/>
      <c r="L229" s="169"/>
    </row>
    <row r="230" spans="1:15" ht="15" customHeight="1" x14ac:dyDescent="0.3">
      <c r="A230" s="987" t="s">
        <v>62</v>
      </c>
      <c r="B230" s="988"/>
      <c r="C230" s="988"/>
      <c r="D230" s="988"/>
      <c r="E230" s="988"/>
      <c r="F230" s="989"/>
      <c r="G230" s="317">
        <v>0</v>
      </c>
      <c r="H230" s="328">
        <v>0</v>
      </c>
      <c r="I230" s="328">
        <v>0</v>
      </c>
      <c r="J230" s="971"/>
      <c r="K230" s="940"/>
    </row>
    <row r="231" spans="1:15" ht="15" customHeight="1" x14ac:dyDescent="0.3">
      <c r="A231" s="959" t="s">
        <v>79</v>
      </c>
      <c r="B231" s="960"/>
      <c r="C231" s="960"/>
      <c r="D231" s="960"/>
      <c r="E231" s="960"/>
      <c r="F231" s="961"/>
      <c r="G231" s="178">
        <f>SUM(G232:G243)</f>
        <v>0</v>
      </c>
      <c r="H231" s="178">
        <f>SUM(H232:H243)</f>
        <v>0</v>
      </c>
      <c r="I231" s="178">
        <f>SUM(I232:I243)</f>
        <v>0</v>
      </c>
      <c r="J231" s="970" t="s">
        <v>494</v>
      </c>
      <c r="K231" s="972"/>
      <c r="L231" s="169"/>
    </row>
    <row r="232" spans="1:15" s="134" customFormat="1" ht="30" customHeight="1" x14ac:dyDescent="0.3">
      <c r="A232" s="974" t="s">
        <v>727</v>
      </c>
      <c r="B232" s="975"/>
      <c r="C232" s="975"/>
      <c r="D232" s="975"/>
      <c r="E232" s="975"/>
      <c r="F232" s="976"/>
      <c r="G232" s="429">
        <v>0</v>
      </c>
      <c r="H232" s="430">
        <v>0</v>
      </c>
      <c r="I232" s="430">
        <v>0</v>
      </c>
      <c r="J232" s="973"/>
      <c r="K232" s="972"/>
      <c r="L232" s="435" t="s">
        <v>131</v>
      </c>
      <c r="M232" s="431" t="s">
        <v>132</v>
      </c>
    </row>
    <row r="233" spans="1:15" s="134" customFormat="1" ht="30" customHeight="1" x14ac:dyDescent="0.3">
      <c r="A233" s="974" t="s">
        <v>728</v>
      </c>
      <c r="B233" s="975"/>
      <c r="C233" s="975"/>
      <c r="D233" s="975"/>
      <c r="E233" s="975"/>
      <c r="F233" s="976"/>
      <c r="G233" s="432">
        <v>0</v>
      </c>
      <c r="H233" s="433">
        <v>0</v>
      </c>
      <c r="I233" s="433">
        <v>0</v>
      </c>
      <c r="J233" s="973"/>
      <c r="K233" s="972"/>
      <c r="L233" s="158"/>
    </row>
    <row r="234" spans="1:15" s="134" customFormat="1" ht="30" customHeight="1" x14ac:dyDescent="0.3">
      <c r="A234" s="974" t="s">
        <v>729</v>
      </c>
      <c r="B234" s="975"/>
      <c r="C234" s="975"/>
      <c r="D234" s="975"/>
      <c r="E234" s="975"/>
      <c r="F234" s="976"/>
      <c r="G234" s="432">
        <v>0</v>
      </c>
      <c r="H234" s="433">
        <v>0</v>
      </c>
      <c r="I234" s="433">
        <v>0</v>
      </c>
      <c r="J234" s="434"/>
      <c r="K234" s="2"/>
      <c r="L234" s="158"/>
    </row>
    <row r="235" spans="1:15" ht="15" customHeight="1" x14ac:dyDescent="0.3">
      <c r="A235" s="1016" t="s">
        <v>80</v>
      </c>
      <c r="B235" s="1017"/>
      <c r="C235" s="1017"/>
      <c r="D235" s="1017"/>
      <c r="E235" s="1017"/>
      <c r="F235" s="1018"/>
      <c r="G235" s="312">
        <v>0</v>
      </c>
      <c r="H235" s="329">
        <v>0</v>
      </c>
      <c r="I235" s="329">
        <v>0</v>
      </c>
      <c r="J235" s="434"/>
      <c r="K235" s="2"/>
      <c r="L235" s="994" t="s">
        <v>133</v>
      </c>
      <c r="M235" s="994"/>
      <c r="N235" s="157"/>
    </row>
    <row r="236" spans="1:15" ht="15" customHeight="1" x14ac:dyDescent="0.3">
      <c r="A236" s="1019" t="s">
        <v>730</v>
      </c>
      <c r="B236" s="1020"/>
      <c r="C236" s="1020"/>
      <c r="D236" s="1020"/>
      <c r="E236" s="1020"/>
      <c r="F236" s="1021"/>
      <c r="G236" s="312">
        <v>0</v>
      </c>
      <c r="H236" s="329">
        <v>0</v>
      </c>
      <c r="I236" s="329">
        <v>0</v>
      </c>
      <c r="J236" s="427"/>
      <c r="K236" s="420"/>
      <c r="L236" s="978" t="s">
        <v>134</v>
      </c>
      <c r="M236" s="978"/>
      <c r="N236" s="978"/>
    </row>
    <row r="237" spans="1:15" ht="15" customHeight="1" x14ac:dyDescent="0.3">
      <c r="A237" s="1019" t="s">
        <v>731</v>
      </c>
      <c r="B237" s="1020"/>
      <c r="C237" s="1020"/>
      <c r="D237" s="1020"/>
      <c r="E237" s="1020"/>
      <c r="F237" s="1021"/>
      <c r="G237" s="312">
        <v>0</v>
      </c>
      <c r="H237" s="329">
        <v>0</v>
      </c>
      <c r="I237" s="329">
        <v>0</v>
      </c>
      <c r="J237" s="427"/>
      <c r="K237" s="420"/>
      <c r="L237" s="1052" t="s">
        <v>732</v>
      </c>
      <c r="M237" s="1052"/>
      <c r="N237" s="1052"/>
      <c r="O237" s="221"/>
    </row>
    <row r="238" spans="1:15" ht="15" customHeight="1" x14ac:dyDescent="0.3">
      <c r="A238" s="1016" t="s">
        <v>81</v>
      </c>
      <c r="B238" s="1017"/>
      <c r="C238" s="1017"/>
      <c r="D238" s="1017"/>
      <c r="E238" s="1017"/>
      <c r="F238" s="1018"/>
      <c r="G238" s="312">
        <v>0</v>
      </c>
      <c r="H238" s="329">
        <v>0</v>
      </c>
      <c r="I238" s="329">
        <v>0</v>
      </c>
      <c r="J238" s="427"/>
      <c r="K238" s="420"/>
    </row>
    <row r="239" spans="1:15" ht="15" customHeight="1" x14ac:dyDescent="0.3">
      <c r="A239" s="1016" t="s">
        <v>733</v>
      </c>
      <c r="B239" s="1017"/>
      <c r="C239" s="1017"/>
      <c r="D239" s="1017"/>
      <c r="E239" s="1017"/>
      <c r="F239" s="1018"/>
      <c r="G239" s="312">
        <v>0</v>
      </c>
      <c r="H239" s="329">
        <v>0</v>
      </c>
      <c r="I239" s="329">
        <v>0</v>
      </c>
      <c r="J239" s="427"/>
      <c r="K239" s="420"/>
      <c r="L239" s="222" t="s">
        <v>135</v>
      </c>
      <c r="M239" s="157"/>
      <c r="N239" s="157"/>
    </row>
    <row r="240" spans="1:15" ht="15" customHeight="1" x14ac:dyDescent="0.3">
      <c r="A240" s="1016" t="s">
        <v>82</v>
      </c>
      <c r="B240" s="1017"/>
      <c r="C240" s="1017"/>
      <c r="D240" s="1017"/>
      <c r="E240" s="1017"/>
      <c r="F240" s="1018"/>
      <c r="G240" s="312">
        <v>0</v>
      </c>
      <c r="H240" s="329">
        <v>0</v>
      </c>
      <c r="I240" s="329">
        <v>0</v>
      </c>
      <c r="J240" s="427"/>
      <c r="K240" s="420"/>
      <c r="L240" s="223"/>
      <c r="M240" s="224"/>
    </row>
    <row r="241" spans="1:15" ht="15" customHeight="1" x14ac:dyDescent="0.3">
      <c r="A241" s="1016" t="s">
        <v>83</v>
      </c>
      <c r="B241" s="1017"/>
      <c r="C241" s="1017"/>
      <c r="D241" s="1017"/>
      <c r="E241" s="1017"/>
      <c r="F241" s="1018"/>
      <c r="G241" s="312">
        <v>0</v>
      </c>
      <c r="H241" s="329">
        <v>0</v>
      </c>
      <c r="I241" s="329">
        <v>0</v>
      </c>
      <c r="J241" s="427"/>
      <c r="K241" s="420"/>
      <c r="L241" s="223"/>
      <c r="M241" s="224"/>
    </row>
    <row r="242" spans="1:15" ht="15" customHeight="1" x14ac:dyDescent="0.3">
      <c r="A242" s="962" t="s">
        <v>190</v>
      </c>
      <c r="B242" s="963"/>
      <c r="C242" s="963"/>
      <c r="D242" s="963"/>
      <c r="E242" s="963"/>
      <c r="F242" s="964"/>
      <c r="G242" s="312">
        <v>0</v>
      </c>
      <c r="H242" s="329">
        <v>0</v>
      </c>
      <c r="I242" s="329">
        <v>0</v>
      </c>
      <c r="J242" s="427"/>
      <c r="K242" s="420"/>
      <c r="L242" s="1051" t="s">
        <v>122</v>
      </c>
      <c r="M242" s="1051"/>
      <c r="N242" s="1051"/>
      <c r="O242" s="225"/>
    </row>
    <row r="243" spans="1:15" ht="15" customHeight="1" x14ac:dyDescent="0.3">
      <c r="A243" s="987" t="s">
        <v>62</v>
      </c>
      <c r="B243" s="988"/>
      <c r="C243" s="988"/>
      <c r="D243" s="988"/>
      <c r="E243" s="988"/>
      <c r="F243" s="989"/>
      <c r="G243" s="317">
        <v>0</v>
      </c>
      <c r="H243" s="328">
        <v>0</v>
      </c>
      <c r="I243" s="328">
        <v>0</v>
      </c>
      <c r="J243" s="427"/>
      <c r="K243" s="420"/>
      <c r="L243" s="218"/>
      <c r="M243" s="219"/>
      <c r="N243" s="123"/>
      <c r="O243" s="123"/>
    </row>
    <row r="244" spans="1:15" ht="15" customHeight="1" x14ac:dyDescent="0.3">
      <c r="A244" s="959" t="s">
        <v>140</v>
      </c>
      <c r="B244" s="960"/>
      <c r="C244" s="960"/>
      <c r="D244" s="960"/>
      <c r="E244" s="960"/>
      <c r="F244" s="961"/>
      <c r="G244" s="178">
        <f>SUM(G245:G250)</f>
        <v>0</v>
      </c>
      <c r="H244" s="178">
        <f>SUM(H245:H250)</f>
        <v>0</v>
      </c>
      <c r="I244" s="178">
        <f>SUM(I245:I250)</f>
        <v>0</v>
      </c>
      <c r="J244" s="428"/>
      <c r="K244" s="406"/>
      <c r="L244" s="978" t="s">
        <v>136</v>
      </c>
      <c r="M244" s="978"/>
      <c r="N244" s="978"/>
      <c r="O244" s="978"/>
    </row>
    <row r="245" spans="1:15" ht="15" customHeight="1" x14ac:dyDescent="0.3">
      <c r="A245" s="984" t="s">
        <v>191</v>
      </c>
      <c r="B245" s="985"/>
      <c r="C245" s="985"/>
      <c r="D245" s="985"/>
      <c r="E245" s="985"/>
      <c r="F245" s="986"/>
      <c r="G245" s="311">
        <v>0</v>
      </c>
      <c r="H245" s="327">
        <v>0</v>
      </c>
      <c r="I245" s="327">
        <v>0</v>
      </c>
      <c r="J245" s="427"/>
      <c r="K245" s="420"/>
      <c r="L245" s="169"/>
    </row>
    <row r="246" spans="1:15" ht="15" customHeight="1" x14ac:dyDescent="0.3">
      <c r="A246" s="962" t="s">
        <v>141</v>
      </c>
      <c r="B246" s="963"/>
      <c r="C246" s="963"/>
      <c r="D246" s="963"/>
      <c r="E246" s="963"/>
      <c r="F246" s="964"/>
      <c r="G246" s="312">
        <v>0</v>
      </c>
      <c r="H246" s="329">
        <v>0</v>
      </c>
      <c r="I246" s="329">
        <v>0</v>
      </c>
      <c r="J246" s="427"/>
      <c r="K246" s="420"/>
    </row>
    <row r="247" spans="1:15" ht="15" customHeight="1" x14ac:dyDescent="0.3">
      <c r="A247" s="962" t="s">
        <v>84</v>
      </c>
      <c r="B247" s="963"/>
      <c r="C247" s="963"/>
      <c r="D247" s="963"/>
      <c r="E247" s="963"/>
      <c r="F247" s="964"/>
      <c r="G247" s="312">
        <v>0</v>
      </c>
      <c r="H247" s="329">
        <v>0</v>
      </c>
      <c r="I247" s="329">
        <v>0</v>
      </c>
      <c r="J247" s="427"/>
      <c r="K247" s="420"/>
    </row>
    <row r="248" spans="1:15" ht="15" customHeight="1" x14ac:dyDescent="0.3">
      <c r="A248" s="962" t="s">
        <v>61</v>
      </c>
      <c r="B248" s="963"/>
      <c r="C248" s="963"/>
      <c r="D248" s="963"/>
      <c r="E248" s="963"/>
      <c r="F248" s="964"/>
      <c r="G248" s="312">
        <v>0</v>
      </c>
      <c r="H248" s="329">
        <v>0</v>
      </c>
      <c r="I248" s="329">
        <v>0</v>
      </c>
      <c r="J248" s="427"/>
      <c r="K248" s="420"/>
    </row>
    <row r="249" spans="1:15" ht="15" customHeight="1" x14ac:dyDescent="0.3">
      <c r="A249" s="962" t="s">
        <v>360</v>
      </c>
      <c r="B249" s="963"/>
      <c r="C249" s="963"/>
      <c r="D249" s="963"/>
      <c r="E249" s="963"/>
      <c r="F249" s="964"/>
      <c r="G249" s="312">
        <v>0</v>
      </c>
      <c r="H249" s="329">
        <v>0</v>
      </c>
      <c r="I249" s="329">
        <v>0</v>
      </c>
      <c r="J249" s="427"/>
      <c r="K249" s="420"/>
    </row>
    <row r="250" spans="1:15" ht="15" customHeight="1" x14ac:dyDescent="0.3">
      <c r="A250" s="987" t="s">
        <v>62</v>
      </c>
      <c r="B250" s="988"/>
      <c r="C250" s="988"/>
      <c r="D250" s="988"/>
      <c r="E250" s="988"/>
      <c r="F250" s="989"/>
      <c r="G250" s="317">
        <v>0</v>
      </c>
      <c r="H250" s="328">
        <v>0</v>
      </c>
      <c r="I250" s="328">
        <v>0</v>
      </c>
      <c r="J250" s="427"/>
      <c r="K250" s="420"/>
    </row>
    <row r="251" spans="1:15" ht="15" customHeight="1" x14ac:dyDescent="0.3">
      <c r="A251" s="959" t="s">
        <v>85</v>
      </c>
      <c r="B251" s="960"/>
      <c r="C251" s="960"/>
      <c r="D251" s="960"/>
      <c r="E251" s="960"/>
      <c r="F251" s="961"/>
      <c r="G251" s="178">
        <f>SUM(G252:G254)</f>
        <v>0</v>
      </c>
      <c r="H251" s="178">
        <f>SUM(H252:H254)</f>
        <v>0</v>
      </c>
      <c r="I251" s="178">
        <f>SUM(I252:I254)</f>
        <v>0</v>
      </c>
      <c r="J251" s="428"/>
      <c r="K251" s="406"/>
    </row>
    <row r="252" spans="1:15" ht="15" customHeight="1" x14ac:dyDescent="0.3">
      <c r="A252" s="991" t="s">
        <v>86</v>
      </c>
      <c r="B252" s="992"/>
      <c r="C252" s="992"/>
      <c r="D252" s="992"/>
      <c r="E252" s="992"/>
      <c r="F252" s="993"/>
      <c r="G252" s="190">
        <f>F180</f>
        <v>0</v>
      </c>
      <c r="H252" s="190">
        <f>G180</f>
        <v>0</v>
      </c>
      <c r="I252" s="190">
        <f>H180</f>
        <v>0</v>
      </c>
      <c r="J252" s="428"/>
      <c r="K252" s="406"/>
    </row>
    <row r="253" spans="1:15" ht="15" customHeight="1" x14ac:dyDescent="0.3">
      <c r="A253" s="962" t="s">
        <v>361</v>
      </c>
      <c r="B253" s="963"/>
      <c r="C253" s="963"/>
      <c r="D253" s="963"/>
      <c r="E253" s="963"/>
      <c r="F253" s="964"/>
      <c r="G253" s="312">
        <v>0</v>
      </c>
      <c r="H253" s="329">
        <v>0</v>
      </c>
      <c r="I253" s="329">
        <v>0</v>
      </c>
      <c r="J253" s="427"/>
      <c r="K253" s="420"/>
    </row>
    <row r="254" spans="1:15" ht="15" customHeight="1" x14ac:dyDescent="0.3">
      <c r="A254" s="987" t="s">
        <v>62</v>
      </c>
      <c r="B254" s="988"/>
      <c r="C254" s="988"/>
      <c r="D254" s="988"/>
      <c r="E254" s="988"/>
      <c r="F254" s="989"/>
      <c r="G254" s="317">
        <v>0</v>
      </c>
      <c r="H254" s="328">
        <v>0</v>
      </c>
      <c r="I254" s="328">
        <v>0</v>
      </c>
      <c r="J254" s="427"/>
      <c r="K254" s="420"/>
    </row>
    <row r="255" spans="1:15" ht="15" customHeight="1" x14ac:dyDescent="0.3">
      <c r="A255" s="1003" t="s">
        <v>192</v>
      </c>
      <c r="B255" s="1004"/>
      <c r="C255" s="1004"/>
      <c r="D255" s="1004"/>
      <c r="E255" s="1004"/>
      <c r="F255" s="1005"/>
      <c r="G255" s="362">
        <f>G190+G251+G244+G231+G215+G209+G199</f>
        <v>0</v>
      </c>
      <c r="H255" s="362">
        <f>H190+H251+H244+H231+H215+H209+H199</f>
        <v>0</v>
      </c>
      <c r="I255" s="362">
        <f>I190+I251+I244+I231+I215+I209+I199</f>
        <v>0</v>
      </c>
      <c r="J255" s="426"/>
      <c r="K255" s="423"/>
      <c r="L255" s="142"/>
    </row>
    <row r="256" spans="1:15" ht="15" customHeight="1" x14ac:dyDescent="0.3">
      <c r="A256" s="1041" t="s">
        <v>88</v>
      </c>
      <c r="B256" s="1042"/>
      <c r="C256" s="1042"/>
      <c r="D256" s="1042"/>
      <c r="E256" s="1042"/>
      <c r="F256" s="1043"/>
      <c r="G256" s="178">
        <f>F179</f>
        <v>0</v>
      </c>
      <c r="H256" s="178">
        <f>G179</f>
        <v>0</v>
      </c>
      <c r="I256" s="178">
        <f>H179</f>
        <v>0</v>
      </c>
      <c r="J256" s="428"/>
      <c r="K256" s="406"/>
    </row>
    <row r="257" spans="1:13" ht="15" customHeight="1" x14ac:dyDescent="0.3">
      <c r="A257" s="1041" t="s">
        <v>42</v>
      </c>
      <c r="B257" s="1042"/>
      <c r="C257" s="1042"/>
      <c r="D257" s="1042"/>
      <c r="E257" s="1042"/>
      <c r="F257" s="1043"/>
      <c r="G257" s="178">
        <f>G88</f>
        <v>0</v>
      </c>
      <c r="H257" s="178">
        <f>H88</f>
        <v>0</v>
      </c>
      <c r="I257" s="178">
        <f>I88</f>
        <v>0</v>
      </c>
      <c r="J257" s="428"/>
      <c r="K257" s="406"/>
      <c r="L257" s="169"/>
    </row>
    <row r="258" spans="1:13" ht="15" customHeight="1" x14ac:dyDescent="0.3">
      <c r="A258" s="1044" t="s">
        <v>194</v>
      </c>
      <c r="B258" s="1045"/>
      <c r="C258" s="1045"/>
      <c r="D258" s="1045"/>
      <c r="E258" s="1045"/>
      <c r="F258" s="1046"/>
      <c r="G258" s="361">
        <f>+G255+G257</f>
        <v>0</v>
      </c>
      <c r="H258" s="362">
        <f>+H255+H257</f>
        <v>0</v>
      </c>
      <c r="I258" s="362">
        <f>+I255+I257</f>
        <v>0</v>
      </c>
      <c r="J258" s="426"/>
      <c r="K258" s="423"/>
      <c r="L258" s="994" t="s">
        <v>137</v>
      </c>
      <c r="M258" s="995"/>
    </row>
    <row r="259" spans="1:13" ht="15" customHeight="1" x14ac:dyDescent="0.3">
      <c r="A259" s="1044" t="s">
        <v>193</v>
      </c>
      <c r="B259" s="1045"/>
      <c r="C259" s="1045"/>
      <c r="D259" s="1045"/>
      <c r="E259" s="1045"/>
      <c r="F259" s="1046"/>
      <c r="G259" s="362">
        <f>G255+G256</f>
        <v>0</v>
      </c>
      <c r="H259" s="362">
        <f>H255+H256</f>
        <v>0</v>
      </c>
      <c r="I259" s="362">
        <f>I255+I256</f>
        <v>0</v>
      </c>
      <c r="J259" s="426"/>
      <c r="K259" s="423"/>
      <c r="L259" s="994" t="s">
        <v>138</v>
      </c>
      <c r="M259" s="995"/>
    </row>
    <row r="260" spans="1:13" s="10" customFormat="1" x14ac:dyDescent="0.3">
      <c r="L260" s="226"/>
    </row>
    <row r="261" spans="1:13" s="10" customFormat="1" x14ac:dyDescent="0.3">
      <c r="A261" s="10" t="s">
        <v>142</v>
      </c>
      <c r="B261" s="227"/>
      <c r="C261" s="227"/>
      <c r="D261" s="227"/>
      <c r="E261" s="227"/>
      <c r="F261" s="227"/>
      <c r="L261" s="23" t="s">
        <v>186</v>
      </c>
    </row>
    <row r="262" spans="1:13" x14ac:dyDescent="0.3">
      <c r="L262" s="169"/>
    </row>
    <row r="263" spans="1:13" x14ac:dyDescent="0.3">
      <c r="A263" s="965" t="s">
        <v>383</v>
      </c>
      <c r="B263" s="965"/>
      <c r="L263" s="169"/>
    </row>
    <row r="264" spans="1:13" ht="123.75" customHeight="1" x14ac:dyDescent="0.3">
      <c r="A264" s="966"/>
      <c r="B264" s="966"/>
      <c r="C264" s="966"/>
      <c r="D264" s="966"/>
      <c r="E264" s="966"/>
      <c r="F264" s="966"/>
      <c r="G264" s="966"/>
      <c r="H264" s="966"/>
      <c r="I264" s="25"/>
      <c r="J264" s="25"/>
      <c r="K264" s="25"/>
      <c r="L264" s="169"/>
    </row>
    <row r="265" spans="1:13" x14ac:dyDescent="0.3">
      <c r="L265" s="169"/>
    </row>
    <row r="266" spans="1:13" ht="15.6" x14ac:dyDescent="0.3">
      <c r="A266" s="996" t="s">
        <v>571</v>
      </c>
      <c r="B266" s="996"/>
      <c r="C266" s="304"/>
      <c r="D266" s="305"/>
      <c r="E266" s="305"/>
      <c r="F266" s="305"/>
      <c r="G266" s="305"/>
      <c r="H266" s="305"/>
      <c r="I266" s="305"/>
      <c r="J266" s="305"/>
      <c r="K266" s="305"/>
      <c r="L266" s="23" t="s">
        <v>576</v>
      </c>
    </row>
    <row r="267" spans="1:13" x14ac:dyDescent="0.3">
      <c r="A267" s="228"/>
      <c r="B267" s="228"/>
      <c r="L267" s="169"/>
    </row>
    <row r="268" spans="1:13" ht="44.25" customHeight="1" x14ac:dyDescent="0.3">
      <c r="A268" s="957" t="s">
        <v>577</v>
      </c>
      <c r="B268" s="957"/>
      <c r="C268" s="957"/>
      <c r="D268" s="957"/>
      <c r="E268" s="957"/>
      <c r="F268" s="957"/>
      <c r="G268" s="957"/>
      <c r="H268" s="957"/>
      <c r="I268" s="870"/>
      <c r="J268" s="870"/>
      <c r="K268" s="229"/>
      <c r="L268" s="169"/>
    </row>
    <row r="269" spans="1:13" x14ac:dyDescent="0.3">
      <c r="A269" s="228"/>
      <c r="B269" s="228"/>
      <c r="L269" s="169"/>
    </row>
    <row r="270" spans="1:13" s="359" customFormat="1" x14ac:dyDescent="0.3">
      <c r="A270" s="958" t="s">
        <v>104</v>
      </c>
      <c r="B270" s="958"/>
      <c r="C270" s="958"/>
      <c r="D270" s="360"/>
      <c r="E270" s="1047" t="s">
        <v>108</v>
      </c>
      <c r="F270" s="1047"/>
      <c r="G270" s="360"/>
      <c r="H270" s="360"/>
    </row>
    <row r="271" spans="1:13" x14ac:dyDescent="0.3">
      <c r="A271" s="230">
        <f>+C30</f>
        <v>0</v>
      </c>
      <c r="B271" s="932" t="s">
        <v>454</v>
      </c>
      <c r="C271" s="932"/>
      <c r="D271" s="932"/>
      <c r="E271" s="230">
        <f>+C30</f>
        <v>0</v>
      </c>
      <c r="F271" s="932" t="s">
        <v>454</v>
      </c>
      <c r="G271" s="932"/>
      <c r="H271" s="932"/>
    </row>
    <row r="272" spans="1:13" x14ac:dyDescent="0.3">
      <c r="A272" s="230">
        <f>$C$31</f>
        <v>0</v>
      </c>
      <c r="B272" s="932" t="s">
        <v>464</v>
      </c>
      <c r="C272" s="932"/>
      <c r="D272" s="932"/>
      <c r="E272" s="230">
        <f>$C$31</f>
        <v>0</v>
      </c>
      <c r="F272" s="932" t="s">
        <v>464</v>
      </c>
      <c r="G272" s="932"/>
      <c r="H272" s="932"/>
    </row>
    <row r="273" spans="1:14" x14ac:dyDescent="0.3">
      <c r="A273" s="230">
        <f>+C33</f>
        <v>0</v>
      </c>
      <c r="B273" s="932" t="s">
        <v>465</v>
      </c>
      <c r="C273" s="932"/>
      <c r="D273" s="932"/>
      <c r="E273" s="230">
        <f>+C33</f>
        <v>0</v>
      </c>
      <c r="F273" s="932" t="s">
        <v>465</v>
      </c>
      <c r="G273" s="932"/>
      <c r="H273" s="932"/>
    </row>
    <row r="274" spans="1:14" x14ac:dyDescent="0.3">
      <c r="A274" s="230">
        <f>A271*A273</f>
        <v>0</v>
      </c>
      <c r="B274" s="932" t="s">
        <v>466</v>
      </c>
      <c r="C274" s="932"/>
      <c r="D274" s="932"/>
      <c r="E274" s="230">
        <f>E271*E273</f>
        <v>0</v>
      </c>
      <c r="F274" s="932" t="s">
        <v>466</v>
      </c>
      <c r="G274" s="932"/>
      <c r="H274" s="932"/>
      <c r="I274" s="967"/>
    </row>
    <row r="275" spans="1:14" ht="8.25" customHeight="1" x14ac:dyDescent="0.3">
      <c r="A275" s="231"/>
      <c r="B275" s="231"/>
      <c r="C275" s="157"/>
      <c r="D275" s="231"/>
      <c r="E275" s="231"/>
      <c r="F275" s="231"/>
      <c r="G275" s="157"/>
      <c r="H275" s="231"/>
    </row>
    <row r="276" spans="1:14" s="359" customFormat="1" x14ac:dyDescent="0.3">
      <c r="A276" s="990" t="s">
        <v>106</v>
      </c>
      <c r="B276" s="990"/>
      <c r="C276" s="990"/>
      <c r="D276" s="990"/>
      <c r="E276" s="1040" t="s">
        <v>109</v>
      </c>
      <c r="F276" s="1040"/>
      <c r="G276" s="1040"/>
      <c r="H276" s="358"/>
    </row>
    <row r="277" spans="1:14" x14ac:dyDescent="0.3">
      <c r="A277" s="230">
        <f>+C30</f>
        <v>0</v>
      </c>
      <c r="B277" s="932" t="s">
        <v>454</v>
      </c>
      <c r="C277" s="932"/>
      <c r="D277" s="932"/>
      <c r="E277" s="230">
        <f>+C30</f>
        <v>0</v>
      </c>
      <c r="F277" s="932" t="s">
        <v>454</v>
      </c>
      <c r="G277" s="932"/>
      <c r="H277" s="932"/>
    </row>
    <row r="278" spans="1:14" x14ac:dyDescent="0.3">
      <c r="A278" s="230">
        <f>$C$31</f>
        <v>0</v>
      </c>
      <c r="B278" s="932" t="s">
        <v>464</v>
      </c>
      <c r="C278" s="932"/>
      <c r="D278" s="932"/>
      <c r="E278" s="230">
        <f>$C$31</f>
        <v>0</v>
      </c>
      <c r="F278" s="932" t="s">
        <v>464</v>
      </c>
      <c r="G278" s="932"/>
      <c r="H278" s="932"/>
    </row>
    <row r="279" spans="1:14" x14ac:dyDescent="0.3">
      <c r="A279" s="230">
        <f>+C34</f>
        <v>0</v>
      </c>
      <c r="B279" s="932" t="s">
        <v>495</v>
      </c>
      <c r="C279" s="932"/>
      <c r="D279" s="932"/>
      <c r="E279" s="230">
        <f>+C34</f>
        <v>0</v>
      </c>
      <c r="F279" s="932" t="s">
        <v>495</v>
      </c>
      <c r="G279" s="932"/>
      <c r="H279" s="932"/>
    </row>
    <row r="280" spans="1:14" x14ac:dyDescent="0.3">
      <c r="A280" s="230">
        <f>A277*A279</f>
        <v>0</v>
      </c>
      <c r="B280" s="932" t="s">
        <v>496</v>
      </c>
      <c r="C280" s="932"/>
      <c r="D280" s="932"/>
      <c r="E280" s="230">
        <f>E277*E279</f>
        <v>0</v>
      </c>
      <c r="F280" s="932" t="s">
        <v>496</v>
      </c>
      <c r="G280" s="932"/>
      <c r="H280" s="932"/>
      <c r="I280" s="967"/>
    </row>
    <row r="281" spans="1:14" x14ac:dyDescent="0.3">
      <c r="A281" s="230"/>
      <c r="B281" s="171"/>
      <c r="C281" s="171"/>
      <c r="D281" s="171"/>
      <c r="E281" s="230"/>
      <c r="F281" s="171"/>
      <c r="G281" s="171"/>
      <c r="H281" s="171"/>
      <c r="I281" s="230"/>
      <c r="J281" s="230"/>
      <c r="K281" s="230"/>
      <c r="L281" s="171"/>
      <c r="M281" s="171"/>
      <c r="N281" s="171"/>
    </row>
    <row r="282" spans="1:14" x14ac:dyDescent="0.3">
      <c r="A282" s="958" t="s">
        <v>653</v>
      </c>
      <c r="B282" s="958"/>
      <c r="C282" s="360"/>
      <c r="D282" s="360"/>
      <c r="E282" s="230"/>
      <c r="F282" s="171"/>
      <c r="G282" s="171"/>
      <c r="H282" s="171"/>
      <c r="I282" s="230"/>
      <c r="J282" s="230"/>
      <c r="K282" s="230"/>
      <c r="L282" s="171"/>
      <c r="M282" s="171"/>
      <c r="N282" s="171"/>
    </row>
    <row r="283" spans="1:14" x14ac:dyDescent="0.3">
      <c r="A283" s="230">
        <f>+C30</f>
        <v>0</v>
      </c>
      <c r="B283" s="932" t="s">
        <v>454</v>
      </c>
      <c r="C283" s="932"/>
      <c r="D283" s="932"/>
      <c r="E283" s="230"/>
      <c r="F283" s="171"/>
      <c r="G283" s="171"/>
      <c r="H283" s="171"/>
      <c r="I283" s="230"/>
      <c r="J283" s="230"/>
      <c r="K283" s="230"/>
      <c r="L283" s="171"/>
      <c r="M283" s="171"/>
      <c r="N283" s="171"/>
    </row>
    <row r="284" spans="1:14" x14ac:dyDescent="0.3">
      <c r="A284" s="230">
        <f>$C$31</f>
        <v>0</v>
      </c>
      <c r="B284" s="932" t="s">
        <v>464</v>
      </c>
      <c r="C284" s="932"/>
      <c r="D284" s="932"/>
      <c r="E284" s="230"/>
      <c r="F284" s="171"/>
      <c r="G284" s="171"/>
      <c r="H284" s="171"/>
      <c r="I284" s="230"/>
      <c r="J284" s="230"/>
      <c r="K284" s="230"/>
      <c r="L284" s="171"/>
      <c r="M284" s="171"/>
      <c r="N284" s="171"/>
    </row>
    <row r="285" spans="1:14" x14ac:dyDescent="0.3">
      <c r="A285" s="230">
        <f>+C33</f>
        <v>0</v>
      </c>
      <c r="B285" s="932" t="s">
        <v>465</v>
      </c>
      <c r="C285" s="932"/>
      <c r="D285" s="932"/>
      <c r="E285" s="230"/>
      <c r="F285" s="171"/>
      <c r="G285" s="171"/>
      <c r="H285" s="171"/>
      <c r="I285" s="230"/>
      <c r="J285" s="230"/>
      <c r="K285" s="230"/>
      <c r="L285" s="171"/>
      <c r="M285" s="171"/>
      <c r="N285" s="171"/>
    </row>
    <row r="286" spans="1:14" x14ac:dyDescent="0.3">
      <c r="A286" s="230">
        <f>A283*A285</f>
        <v>0</v>
      </c>
      <c r="B286" s="932" t="s">
        <v>466</v>
      </c>
      <c r="C286" s="932"/>
      <c r="D286" s="932"/>
      <c r="E286" s="230"/>
      <c r="F286" s="171"/>
      <c r="G286" s="171"/>
      <c r="H286" s="171"/>
      <c r="I286" s="230"/>
      <c r="J286" s="230"/>
      <c r="K286" s="230"/>
      <c r="L286" s="171"/>
      <c r="M286" s="171"/>
      <c r="N286" s="171"/>
    </row>
    <row r="287" spans="1:14" x14ac:dyDescent="0.3">
      <c r="A287" s="231"/>
      <c r="B287" s="231"/>
      <c r="C287" s="157"/>
      <c r="D287" s="231"/>
      <c r="E287" s="230"/>
      <c r="F287" s="171"/>
      <c r="G287" s="171"/>
      <c r="H287" s="171"/>
      <c r="I287" s="230"/>
      <c r="J287" s="230"/>
      <c r="K287" s="230"/>
      <c r="L287" s="171"/>
      <c r="M287" s="171"/>
      <c r="N287" s="171"/>
    </row>
    <row r="288" spans="1:14" x14ac:dyDescent="0.3">
      <c r="A288" s="990" t="s">
        <v>654</v>
      </c>
      <c r="B288" s="990"/>
      <c r="C288" s="990"/>
      <c r="D288" s="358"/>
      <c r="E288" s="230"/>
      <c r="F288" s="171"/>
      <c r="G288" s="171"/>
      <c r="H288" s="171"/>
      <c r="I288" s="230"/>
      <c r="J288" s="230"/>
      <c r="K288" s="230"/>
      <c r="L288" s="171"/>
      <c r="M288" s="171"/>
      <c r="N288" s="171"/>
    </row>
    <row r="289" spans="1:17" x14ac:dyDescent="0.3">
      <c r="A289" s="230">
        <f>+C30</f>
        <v>0</v>
      </c>
      <c r="B289" s="932" t="s">
        <v>454</v>
      </c>
      <c r="C289" s="932"/>
      <c r="D289" s="932"/>
      <c r="E289" s="230"/>
      <c r="F289" s="171"/>
      <c r="G289" s="171"/>
      <c r="H289" s="171"/>
      <c r="I289" s="230"/>
      <c r="J289" s="230"/>
      <c r="K289" s="230"/>
      <c r="L289" s="171"/>
      <c r="M289" s="171"/>
      <c r="N289" s="171"/>
    </row>
    <row r="290" spans="1:17" x14ac:dyDescent="0.3">
      <c r="A290" s="230">
        <f>$C$31</f>
        <v>0</v>
      </c>
      <c r="B290" s="932" t="s">
        <v>464</v>
      </c>
      <c r="C290" s="932"/>
      <c r="D290" s="932"/>
      <c r="E290" s="230"/>
      <c r="F290" s="171"/>
      <c r="G290" s="171"/>
      <c r="H290" s="171"/>
      <c r="I290" s="230"/>
      <c r="J290" s="230"/>
      <c r="K290" s="230"/>
      <c r="L290" s="171"/>
      <c r="M290" s="171"/>
      <c r="N290" s="171"/>
    </row>
    <row r="291" spans="1:17" x14ac:dyDescent="0.3">
      <c r="A291" s="230">
        <f>C34</f>
        <v>0</v>
      </c>
      <c r="B291" s="932" t="s">
        <v>495</v>
      </c>
      <c r="C291" s="932"/>
      <c r="D291" s="932"/>
      <c r="E291" s="230"/>
      <c r="F291" s="171"/>
      <c r="G291" s="171"/>
      <c r="H291" s="171"/>
      <c r="I291" s="230"/>
      <c r="J291" s="230"/>
      <c r="K291" s="230"/>
      <c r="L291" s="171"/>
      <c r="M291" s="171"/>
      <c r="N291" s="171"/>
    </row>
    <row r="292" spans="1:17" x14ac:dyDescent="0.3">
      <c r="A292" s="230">
        <f>A289*A291</f>
        <v>0</v>
      </c>
      <c r="B292" s="932" t="s">
        <v>496</v>
      </c>
      <c r="C292" s="932"/>
      <c r="D292" s="932"/>
      <c r="E292" s="230"/>
      <c r="F292" s="171"/>
      <c r="G292" s="171"/>
      <c r="H292" s="171"/>
      <c r="I292" s="230"/>
      <c r="J292" s="230"/>
      <c r="K292" s="230"/>
      <c r="L292" s="171"/>
      <c r="M292" s="171"/>
      <c r="N292" s="171"/>
    </row>
    <row r="293" spans="1:17" ht="11.25" customHeight="1" x14ac:dyDescent="0.3">
      <c r="A293" s="231"/>
      <c r="B293" s="171"/>
      <c r="C293" s="171"/>
      <c r="D293" s="171"/>
      <c r="E293" s="171"/>
    </row>
    <row r="294" spans="1:17" ht="12.75" customHeight="1" x14ac:dyDescent="0.3">
      <c r="A294" s="912" t="s">
        <v>449</v>
      </c>
      <c r="B294" s="912"/>
      <c r="C294" s="912"/>
      <c r="D294" s="912"/>
      <c r="E294" s="912"/>
      <c r="F294" s="912"/>
      <c r="G294" s="730" t="s">
        <v>655</v>
      </c>
      <c r="M294" s="1050"/>
      <c r="N294" s="1050"/>
      <c r="O294" s="1050"/>
      <c r="P294" s="1050"/>
      <c r="Q294" s="1050"/>
    </row>
    <row r="295" spans="1:17" x14ac:dyDescent="0.3">
      <c r="A295" s="912" t="s">
        <v>414</v>
      </c>
      <c r="B295" s="912"/>
      <c r="C295" s="912"/>
      <c r="D295" s="912"/>
      <c r="E295" s="912"/>
      <c r="F295" s="912"/>
      <c r="G295" s="827">
        <f>IF(C25=1,0,H25)</f>
        <v>0</v>
      </c>
      <c r="M295" s="1050"/>
      <c r="N295" s="1050"/>
      <c r="O295" s="1050"/>
      <c r="P295" s="1050"/>
      <c r="Q295" s="1050"/>
    </row>
    <row r="296" spans="1:17" ht="15.75" customHeight="1" x14ac:dyDescent="0.3">
      <c r="A296" s="947"/>
      <c r="B296" s="947"/>
      <c r="C296" s="947"/>
      <c r="D296" s="947"/>
      <c r="E296" s="947"/>
      <c r="F296" s="947"/>
      <c r="G296" s="829"/>
      <c r="H296" s="157"/>
      <c r="I296" s="157"/>
      <c r="J296" s="157"/>
      <c r="K296" s="157"/>
      <c r="L296" s="232" t="s">
        <v>448</v>
      </c>
      <c r="M296" s="1050"/>
      <c r="N296" s="1050"/>
      <c r="O296" s="1050"/>
      <c r="P296" s="1050"/>
      <c r="Q296" s="1050"/>
    </row>
    <row r="297" spans="1:17" ht="18" customHeight="1" x14ac:dyDescent="0.3">
      <c r="A297" s="956"/>
      <c r="B297" s="956"/>
      <c r="C297" s="956"/>
      <c r="D297" s="956"/>
      <c r="E297" s="956"/>
      <c r="F297" s="956"/>
      <c r="G297" s="828"/>
      <c r="L297" s="232"/>
    </row>
    <row r="298" spans="1:17" ht="11.25" customHeight="1" x14ac:dyDescent="0.3">
      <c r="A298" s="231"/>
      <c r="B298" s="171"/>
      <c r="C298" s="171"/>
      <c r="D298" s="171"/>
      <c r="E298" s="171"/>
    </row>
    <row r="299" spans="1:17" x14ac:dyDescent="0.3">
      <c r="A299" s="927"/>
      <c r="B299" s="927"/>
      <c r="C299" s="927"/>
      <c r="D299" s="927"/>
      <c r="E299" s="926" t="s">
        <v>28</v>
      </c>
      <c r="F299" s="926"/>
      <c r="G299" s="926" t="s">
        <v>29</v>
      </c>
      <c r="H299" s="926"/>
      <c r="I299" s="926" t="s">
        <v>650</v>
      </c>
      <c r="J299" s="926"/>
      <c r="K299" s="129"/>
    </row>
    <row r="300" spans="1:17" x14ac:dyDescent="0.3">
      <c r="A300" s="1003" t="s">
        <v>91</v>
      </c>
      <c r="B300" s="1004"/>
      <c r="C300" s="1004"/>
      <c r="D300" s="1005"/>
      <c r="E300" s="910">
        <f>+D37</f>
        <v>0</v>
      </c>
      <c r="F300" s="911"/>
      <c r="G300" s="1048">
        <f>+E37</f>
        <v>0</v>
      </c>
      <c r="H300" s="1049"/>
      <c r="I300" s="1048">
        <f>F37</f>
        <v>0</v>
      </c>
      <c r="J300" s="1049"/>
      <c r="K300" s="408"/>
    </row>
    <row r="301" spans="1:17" ht="28.5" customHeight="1" x14ac:dyDescent="0.3">
      <c r="A301" s="233"/>
      <c r="B301" s="196"/>
      <c r="C301" s="196"/>
      <c r="D301" s="197"/>
      <c r="E301" s="356" t="s">
        <v>525</v>
      </c>
      <c r="F301" s="357" t="s">
        <v>526</v>
      </c>
      <c r="G301" s="356" t="s">
        <v>525</v>
      </c>
      <c r="H301" s="357" t="s">
        <v>526</v>
      </c>
      <c r="I301" s="356" t="s">
        <v>525</v>
      </c>
      <c r="J301" s="357" t="s">
        <v>526</v>
      </c>
      <c r="K301" s="234"/>
    </row>
    <row r="302" spans="1:17" x14ac:dyDescent="0.3">
      <c r="A302" s="1000" t="s">
        <v>467</v>
      </c>
      <c r="B302" s="1001"/>
      <c r="C302" s="1001"/>
      <c r="D302" s="1002"/>
      <c r="E302" s="235">
        <f>IF($G$259-$G$258&gt;0,$G$259,$G$258)</f>
        <v>0</v>
      </c>
      <c r="F302" s="235">
        <f>IF($G$259-$G$258&gt;0,$G$259,$G$258)</f>
        <v>0</v>
      </c>
      <c r="G302" s="235">
        <f>IF($H$259-$H$258&gt;0,$H$259,$H$258)</f>
        <v>0</v>
      </c>
      <c r="H302" s="235">
        <f>IF($H$259-$H$258&gt;0,$H$259,$H$258)</f>
        <v>0</v>
      </c>
      <c r="I302" s="235">
        <f>IF($I$259-$I$258&gt;0,$I$259,$I$258)</f>
        <v>0</v>
      </c>
      <c r="J302" s="235">
        <f>IF($I$259-$I$258&gt;0,$I$259,$I$258)</f>
        <v>0</v>
      </c>
      <c r="K302" s="287"/>
    </row>
    <row r="303" spans="1:17" ht="12.75" customHeight="1" x14ac:dyDescent="0.3">
      <c r="A303" s="915" t="s">
        <v>502</v>
      </c>
      <c r="B303" s="916"/>
      <c r="C303" s="916"/>
      <c r="D303" s="917"/>
      <c r="E303" s="236">
        <f>IF(G$294="ja",G$295*$C$31*0.95,0)</f>
        <v>0</v>
      </c>
      <c r="F303" s="417"/>
      <c r="G303" s="236">
        <f>IF(G294="ja",G295*C31,0)</f>
        <v>0</v>
      </c>
      <c r="H303" s="417"/>
      <c r="I303" s="236">
        <f>IF(G294="ja",G295*C31,0)</f>
        <v>0</v>
      </c>
      <c r="J303" s="417"/>
      <c r="K303" s="409"/>
      <c r="L303" s="731" t="s">
        <v>415</v>
      </c>
      <c r="M303" s="142"/>
    </row>
    <row r="304" spans="1:17" x14ac:dyDescent="0.3">
      <c r="A304" s="915" t="s">
        <v>503</v>
      </c>
      <c r="B304" s="916"/>
      <c r="C304" s="916"/>
      <c r="D304" s="917"/>
      <c r="E304" s="236">
        <f>IF(G296="ja",G297*C31*0.95,0)</f>
        <v>0</v>
      </c>
      <c r="F304" s="417"/>
      <c r="G304" s="236">
        <f>IF(G296="ja",G297*C31,0)</f>
        <v>0</v>
      </c>
      <c r="H304" s="417"/>
      <c r="I304" s="236">
        <f>IF(G296="ja",G297*C31,0)</f>
        <v>0</v>
      </c>
      <c r="J304" s="417"/>
      <c r="K304" s="409"/>
      <c r="M304" s="142"/>
    </row>
    <row r="305" spans="1:18" x14ac:dyDescent="0.3">
      <c r="A305" s="915" t="s">
        <v>391</v>
      </c>
      <c r="B305" s="916"/>
      <c r="C305" s="916"/>
      <c r="D305" s="917"/>
      <c r="E305" s="331">
        <v>0</v>
      </c>
      <c r="F305" s="331">
        <v>0</v>
      </c>
      <c r="G305" s="331">
        <v>0</v>
      </c>
      <c r="H305" s="331">
        <v>0</v>
      </c>
      <c r="I305" s="331">
        <v>0</v>
      </c>
      <c r="J305" s="331">
        <v>0</v>
      </c>
      <c r="K305" s="410"/>
      <c r="L305" s="142"/>
      <c r="M305" s="142"/>
      <c r="N305" s="142"/>
      <c r="O305" s="142"/>
      <c r="P305" s="142"/>
      <c r="Q305" s="142"/>
      <c r="R305" s="142"/>
    </row>
    <row r="306" spans="1:18" x14ac:dyDescent="0.3">
      <c r="A306" s="237" t="s">
        <v>99</v>
      </c>
      <c r="B306" s="168"/>
      <c r="C306" s="168"/>
      <c r="D306" s="238"/>
      <c r="E306" s="236">
        <f>+D39*C34*E311*$C$30</f>
        <v>0</v>
      </c>
      <c r="F306" s="236">
        <f>+D39*C34*F311*C30</f>
        <v>0</v>
      </c>
      <c r="G306" s="236">
        <f>+E39*C34*G311*C30</f>
        <v>0</v>
      </c>
      <c r="H306" s="239">
        <f>+E39*C34*H311*C30</f>
        <v>0</v>
      </c>
      <c r="I306" s="236">
        <f>+F39*C34*I311*$C$30</f>
        <v>0</v>
      </c>
      <c r="J306" s="236">
        <f>+F39*C34*J311*C30</f>
        <v>0</v>
      </c>
      <c r="K306" s="240"/>
      <c r="L306" s="142"/>
      <c r="M306" s="84"/>
      <c r="N306" s="142"/>
      <c r="O306" s="142"/>
      <c r="P306" s="142"/>
      <c r="Q306" s="142"/>
      <c r="R306" s="142"/>
    </row>
    <row r="307" spans="1:18" x14ac:dyDescent="0.3">
      <c r="A307" s="918" t="s">
        <v>468</v>
      </c>
      <c r="B307" s="919"/>
      <c r="C307" s="919"/>
      <c r="D307" s="920"/>
      <c r="E307" s="241">
        <f t="shared" ref="E307:H307" si="2">E302-E303-E304-E305-E306</f>
        <v>0</v>
      </c>
      <c r="F307" s="241">
        <f t="shared" si="2"/>
        <v>0</v>
      </c>
      <c r="G307" s="241">
        <f t="shared" si="2"/>
        <v>0</v>
      </c>
      <c r="H307" s="241">
        <f t="shared" si="2"/>
        <v>0</v>
      </c>
      <c r="I307" s="241">
        <f t="shared" ref="I307:J307" si="3">I302-I303-I304-I305-I306</f>
        <v>0</v>
      </c>
      <c r="J307" s="241">
        <f t="shared" si="3"/>
        <v>0</v>
      </c>
      <c r="K307" s="287"/>
      <c r="M307" s="84"/>
    </row>
    <row r="308" spans="1:18" ht="30" customHeight="1" x14ac:dyDescent="0.3">
      <c r="A308" s="923" t="s">
        <v>698</v>
      </c>
      <c r="B308" s="924"/>
      <c r="C308" s="924"/>
      <c r="D308" s="925"/>
      <c r="E308" s="242">
        <f>IF($E$300=0,0,E307/$E$300)</f>
        <v>0</v>
      </c>
      <c r="F308" s="242">
        <f>IF($E$300=0,0,F307/$E$300)</f>
        <v>0</v>
      </c>
      <c r="G308" s="242">
        <f>IF($G$300=0,0,G307/$G$300)</f>
        <v>0</v>
      </c>
      <c r="H308" s="242">
        <f>IF($G$300=0,0,H307/$G$300)</f>
        <v>0</v>
      </c>
      <c r="I308" s="242">
        <f>IF($A$283=0,0,I307/$A$283)</f>
        <v>0</v>
      </c>
      <c r="J308" s="242">
        <f>IF($I$300=0,0,J307/$E$300)</f>
        <v>0</v>
      </c>
      <c r="K308" s="411"/>
      <c r="M308" s="84"/>
    </row>
    <row r="309" spans="1:18" x14ac:dyDescent="0.3">
      <c r="A309" s="918" t="s">
        <v>97</v>
      </c>
      <c r="B309" s="919"/>
      <c r="C309" s="919"/>
      <c r="D309" s="920"/>
      <c r="E309" s="243">
        <f>IF($A273=0,0,E308/$A273)</f>
        <v>0</v>
      </c>
      <c r="F309" s="244">
        <f>IF($A273=0,0,F308/$A273)</f>
        <v>0</v>
      </c>
      <c r="G309" s="244">
        <f>IF($E273=0,0,G308/$E273)</f>
        <v>0</v>
      </c>
      <c r="H309" s="244">
        <f>IF($E273=0,0,H308/$E273)</f>
        <v>0</v>
      </c>
      <c r="I309" s="243">
        <f>IF($A273=0,0,I308/$A273)</f>
        <v>0</v>
      </c>
      <c r="J309" s="244">
        <f>IF($A273=0,0,J308/$A273)</f>
        <v>0</v>
      </c>
      <c r="K309" s="412"/>
      <c r="M309" s="84"/>
    </row>
    <row r="310" spans="1:18" x14ac:dyDescent="0.3">
      <c r="A310" s="928" t="s">
        <v>98</v>
      </c>
      <c r="B310" s="929"/>
      <c r="C310" s="929"/>
      <c r="D310" s="930"/>
      <c r="E310" s="245">
        <f>IF($A274=0,0,E308/$A274)</f>
        <v>0</v>
      </c>
      <c r="F310" s="246">
        <f>IF($A274=0,0,F308/$A274)</f>
        <v>0</v>
      </c>
      <c r="G310" s="246">
        <f>IF($E274=0,0,G308/$E274)</f>
        <v>0</v>
      </c>
      <c r="H310" s="246">
        <f>IF($E274=0,0,H308/$E274)</f>
        <v>0</v>
      </c>
      <c r="I310" s="245">
        <f>IF($A274=0,0,I308/$A274)</f>
        <v>0</v>
      </c>
      <c r="J310" s="246">
        <f>IF($A274=0,0,J308/$A274)</f>
        <v>0</v>
      </c>
      <c r="K310" s="413"/>
      <c r="M310" s="84"/>
    </row>
    <row r="311" spans="1:18" x14ac:dyDescent="0.3">
      <c r="A311" s="1065" t="s">
        <v>504</v>
      </c>
      <c r="B311" s="1065"/>
      <c r="C311" s="1065"/>
      <c r="D311" s="1065"/>
      <c r="E311" s="332">
        <v>0.3</v>
      </c>
      <c r="F311" s="332">
        <v>0.3</v>
      </c>
      <c r="G311" s="332">
        <v>0.5</v>
      </c>
      <c r="H311" s="332">
        <v>0.5</v>
      </c>
      <c r="I311" s="332">
        <v>0.75</v>
      </c>
      <c r="J311" s="332">
        <v>0.75</v>
      </c>
      <c r="K311" s="414"/>
      <c r="M311" s="84"/>
    </row>
    <row r="312" spans="1:18" ht="33.75" customHeight="1" x14ac:dyDescent="0.3">
      <c r="A312" s="997" t="s">
        <v>505</v>
      </c>
      <c r="B312" s="998"/>
      <c r="C312" s="998"/>
      <c r="D312" s="999"/>
      <c r="E312" s="352">
        <f>IF(($A274*E311)=0,0,+E307/($A274*E311))</f>
        <v>0</v>
      </c>
      <c r="F312" s="352">
        <f>IF(($A274*F311)=0,0,+F307/($A274*F311))</f>
        <v>0</v>
      </c>
      <c r="G312" s="352">
        <f>IF(($E274*G311)=0,0,+G307/($E274*G311))</f>
        <v>0</v>
      </c>
      <c r="H312" s="352">
        <f>IF(($E274*H311)=0,0,+H307/($E274*H311))</f>
        <v>0</v>
      </c>
      <c r="I312" s="352">
        <f>IF(($E274*I311)=0,0,+I307/($E274*I311))</f>
        <v>0</v>
      </c>
      <c r="J312" s="352">
        <f>IF(($E274*J311)=0,0,+J307/($E274*J311))</f>
        <v>0</v>
      </c>
      <c r="K312" s="415"/>
      <c r="M312" s="84"/>
    </row>
    <row r="313" spans="1:18" x14ac:dyDescent="0.3">
      <c r="B313" s="247"/>
      <c r="C313" s="247"/>
      <c r="D313" s="150"/>
      <c r="M313" s="84"/>
    </row>
    <row r="314" spans="1:18" x14ac:dyDescent="0.3">
      <c r="A314" s="927"/>
      <c r="B314" s="927"/>
      <c r="C314" s="927"/>
      <c r="D314" s="927"/>
      <c r="E314" s="926" t="s">
        <v>28</v>
      </c>
      <c r="F314" s="926"/>
      <c r="G314" s="926" t="s">
        <v>29</v>
      </c>
      <c r="H314" s="926"/>
      <c r="I314" s="926" t="s">
        <v>650</v>
      </c>
      <c r="J314" s="926"/>
      <c r="K314" s="129"/>
      <c r="M314" s="84"/>
    </row>
    <row r="315" spans="1:18" ht="15" customHeight="1" x14ac:dyDescent="0.3">
      <c r="A315" s="1003" t="s">
        <v>103</v>
      </c>
      <c r="B315" s="1004"/>
      <c r="C315" s="1004"/>
      <c r="D315" s="1005"/>
      <c r="E315" s="910">
        <f>+D38</f>
        <v>0</v>
      </c>
      <c r="F315" s="911"/>
      <c r="G315" s="1048">
        <f>+E38</f>
        <v>0</v>
      </c>
      <c r="H315" s="1049"/>
      <c r="I315" s="948">
        <f>F38</f>
        <v>0</v>
      </c>
      <c r="J315" s="949"/>
      <c r="K315" s="408"/>
      <c r="M315" s="84"/>
    </row>
    <row r="316" spans="1:18" ht="28.5" customHeight="1" x14ac:dyDescent="0.3">
      <c r="A316" s="233"/>
      <c r="B316" s="196"/>
      <c r="C316" s="196"/>
      <c r="D316" s="197"/>
      <c r="E316" s="356" t="s">
        <v>525</v>
      </c>
      <c r="F316" s="357" t="s">
        <v>526</v>
      </c>
      <c r="G316" s="356" t="s">
        <v>525</v>
      </c>
      <c r="H316" s="357" t="s">
        <v>526</v>
      </c>
      <c r="I316" s="356" t="s">
        <v>525</v>
      </c>
      <c r="J316" s="357" t="s">
        <v>526</v>
      </c>
      <c r="K316" s="234"/>
      <c r="M316" s="84"/>
    </row>
    <row r="317" spans="1:18" x14ac:dyDescent="0.3">
      <c r="A317" s="1000" t="s">
        <v>467</v>
      </c>
      <c r="B317" s="1001"/>
      <c r="C317" s="1001"/>
      <c r="D317" s="1002"/>
      <c r="E317" s="235">
        <f>IF($G$259-$G$258&gt;0,$G$259,$G$258)</f>
        <v>0</v>
      </c>
      <c r="F317" s="235">
        <f>IF($G$259-$G$258&gt;0,$G$259,$G$258)</f>
        <v>0</v>
      </c>
      <c r="G317" s="235">
        <f>IF($H$259-$H$258&gt;0,$H$259,$H$258)</f>
        <v>0</v>
      </c>
      <c r="H317" s="235">
        <f>IF($H$259-$H$258&gt;0,$H$259,$H$258)</f>
        <v>0</v>
      </c>
      <c r="I317" s="235">
        <f>IF($I$259-$I$258&gt;0,$I$259,$I$258)</f>
        <v>0</v>
      </c>
      <c r="J317" s="235">
        <f>IF($I$259-$I$258&gt;0,$I$259,$I$258)</f>
        <v>0</v>
      </c>
      <c r="K317" s="287"/>
      <c r="M317" s="84"/>
    </row>
    <row r="318" spans="1:18" ht="12.75" customHeight="1" x14ac:dyDescent="0.3">
      <c r="A318" s="915" t="s">
        <v>502</v>
      </c>
      <c r="B318" s="916"/>
      <c r="C318" s="916"/>
      <c r="D318" s="917"/>
      <c r="E318" s="236">
        <f>IF($G$294="ja",$G$295*$C$31*0.95,0)</f>
        <v>0</v>
      </c>
      <c r="F318" s="417"/>
      <c r="G318" s="236">
        <f>IF(G294="ja",G295*C31,0)</f>
        <v>0</v>
      </c>
      <c r="H318" s="417"/>
      <c r="I318" s="236">
        <f>IF(G294="ja",G295*E31,0)</f>
        <v>0</v>
      </c>
      <c r="J318" s="417"/>
      <c r="K318" s="409"/>
      <c r="M318" s="142"/>
    </row>
    <row r="319" spans="1:18" x14ac:dyDescent="0.3">
      <c r="A319" s="915" t="s">
        <v>503</v>
      </c>
      <c r="B319" s="916"/>
      <c r="C319" s="916"/>
      <c r="D319" s="917"/>
      <c r="E319" s="236">
        <f>IF(G296="ja",G297*C31*0.95,0)</f>
        <v>0</v>
      </c>
      <c r="F319" s="417"/>
      <c r="G319" s="236">
        <f>IF(G296="ja",G297*C31,0)</f>
        <v>0</v>
      </c>
      <c r="H319" s="417"/>
      <c r="I319" s="236">
        <f>IF(G296="ja",G297*E31,0)</f>
        <v>0</v>
      </c>
      <c r="J319" s="417"/>
      <c r="K319" s="409"/>
      <c r="M319" s="142"/>
    </row>
    <row r="320" spans="1:18" x14ac:dyDescent="0.3">
      <c r="A320" s="915" t="s">
        <v>391</v>
      </c>
      <c r="B320" s="916"/>
      <c r="C320" s="916"/>
      <c r="D320" s="917"/>
      <c r="E320" s="331">
        <v>0</v>
      </c>
      <c r="F320" s="331">
        <v>0</v>
      </c>
      <c r="G320" s="331">
        <v>0</v>
      </c>
      <c r="H320" s="331">
        <v>0</v>
      </c>
      <c r="I320" s="331">
        <v>0</v>
      </c>
      <c r="J320" s="331">
        <v>0</v>
      </c>
      <c r="K320" s="410"/>
      <c r="M320" s="142"/>
    </row>
    <row r="321" spans="1:13" x14ac:dyDescent="0.3">
      <c r="A321" s="237" t="s">
        <v>99</v>
      </c>
      <c r="B321" s="168"/>
      <c r="C321" s="168"/>
      <c r="D321" s="238"/>
      <c r="E321" s="236">
        <f>+$D39*$C34*E326*$C$30</f>
        <v>0</v>
      </c>
      <c r="F321" s="236">
        <f>+$D39*$C34*F326*$C$30</f>
        <v>0</v>
      </c>
      <c r="G321" s="236">
        <f>+$D39*$C34*G326*$C$30</f>
        <v>0</v>
      </c>
      <c r="H321" s="236">
        <f>+$D39*$C34*H326*$C$30</f>
        <v>0</v>
      </c>
      <c r="I321" s="236">
        <f>+$F39*$C34*I326*$C$30</f>
        <v>0</v>
      </c>
      <c r="J321" s="236">
        <f>+$F39*$C34*J326*$C$30</f>
        <v>0</v>
      </c>
      <c r="K321" s="240"/>
      <c r="M321" s="142"/>
    </row>
    <row r="322" spans="1:13" x14ac:dyDescent="0.3">
      <c r="A322" s="918" t="s">
        <v>468</v>
      </c>
      <c r="B322" s="919"/>
      <c r="C322" s="919"/>
      <c r="D322" s="920"/>
      <c r="E322" s="241">
        <f t="shared" ref="E322:J322" si="4">E317-E318-E319-E320-E321</f>
        <v>0</v>
      </c>
      <c r="F322" s="241">
        <f t="shared" si="4"/>
        <v>0</v>
      </c>
      <c r="G322" s="241">
        <f t="shared" si="4"/>
        <v>0</v>
      </c>
      <c r="H322" s="241">
        <f t="shared" si="4"/>
        <v>0</v>
      </c>
      <c r="I322" s="241">
        <f t="shared" si="4"/>
        <v>0</v>
      </c>
      <c r="J322" s="241">
        <f t="shared" si="4"/>
        <v>0</v>
      </c>
      <c r="K322" s="287"/>
      <c r="M322" s="142"/>
    </row>
    <row r="323" spans="1:13" ht="30.75" customHeight="1" x14ac:dyDescent="0.3">
      <c r="A323" s="923" t="s">
        <v>699</v>
      </c>
      <c r="B323" s="924"/>
      <c r="C323" s="924"/>
      <c r="D323" s="925"/>
      <c r="E323" s="248">
        <f>IF(E315=0,0,E322/$E$315)</f>
        <v>0</v>
      </c>
      <c r="F323" s="248">
        <f>IF(E315=0,0,F322/$E$315)</f>
        <v>0</v>
      </c>
      <c r="G323" s="248">
        <f>IF(G315=0,0,G322/$G$315)</f>
        <v>0</v>
      </c>
      <c r="H323" s="248">
        <f>IF(G315=0,0,H322/$G$315)</f>
        <v>0</v>
      </c>
      <c r="I323" s="248">
        <f>IF(I315=0,0,I322/$I$315)</f>
        <v>0</v>
      </c>
      <c r="J323" s="248">
        <f>IF(I315=0,0,J322/$I$315)</f>
        <v>0</v>
      </c>
      <c r="K323" s="416"/>
      <c r="M323" s="142"/>
    </row>
    <row r="324" spans="1:13" x14ac:dyDescent="0.3">
      <c r="A324" s="918" t="s">
        <v>392</v>
      </c>
      <c r="B324" s="919"/>
      <c r="C324" s="919"/>
      <c r="D324" s="920"/>
      <c r="E324" s="244">
        <f>IF($A279=0,0,E323/$A279)</f>
        <v>0</v>
      </c>
      <c r="F324" s="244">
        <f>IF($A279=0,0,F323/$A279)</f>
        <v>0</v>
      </c>
      <c r="G324" s="244">
        <f>IF($E279=0,0,G323/$E279)</f>
        <v>0</v>
      </c>
      <c r="H324" s="244">
        <f>IF($E279=0,0,H323/$E279)</f>
        <v>0</v>
      </c>
      <c r="I324" s="244">
        <f>IF($E279=0,0,I323/$E279)</f>
        <v>0</v>
      </c>
      <c r="J324" s="244">
        <f>IF($A291=0,0,J323/$A291)</f>
        <v>0</v>
      </c>
      <c r="K324" s="412"/>
    </row>
    <row r="325" spans="1:13" x14ac:dyDescent="0.3">
      <c r="A325" s="928" t="s">
        <v>98</v>
      </c>
      <c r="B325" s="929"/>
      <c r="C325" s="929"/>
      <c r="D325" s="930"/>
      <c r="E325" s="245">
        <f>IF($A280=0,0,E323/$A280)</f>
        <v>0</v>
      </c>
      <c r="F325" s="246">
        <f>IF($A280=0,0,F323/$A280)</f>
        <v>0</v>
      </c>
      <c r="G325" s="246">
        <f>IF($E280=0,0,G323/$E280)</f>
        <v>0</v>
      </c>
      <c r="H325" s="246">
        <f>IF($E280=0,0,H323/$E280)</f>
        <v>0</v>
      </c>
      <c r="I325" s="246">
        <f>IF($A292=0,0,I323/$A292)</f>
        <v>0</v>
      </c>
      <c r="J325" s="246">
        <f>IF($A292=0,0,J323/$A292)</f>
        <v>0</v>
      </c>
      <c r="K325" s="413"/>
    </row>
    <row r="326" spans="1:13" x14ac:dyDescent="0.3">
      <c r="A326" s="1065" t="s">
        <v>504</v>
      </c>
      <c r="B326" s="1065"/>
      <c r="C326" s="1065"/>
      <c r="D326" s="1065"/>
      <c r="E326" s="332">
        <v>0.3</v>
      </c>
      <c r="F326" s="332">
        <v>0.3</v>
      </c>
      <c r="G326" s="332">
        <v>0.5</v>
      </c>
      <c r="H326" s="332">
        <v>0.5</v>
      </c>
      <c r="I326" s="332">
        <v>0.75</v>
      </c>
      <c r="J326" s="332">
        <v>0.75</v>
      </c>
      <c r="K326" s="414"/>
    </row>
    <row r="327" spans="1:13" ht="32.25" customHeight="1" x14ac:dyDescent="0.3">
      <c r="A327" s="997" t="s">
        <v>506</v>
      </c>
      <c r="B327" s="998"/>
      <c r="C327" s="998"/>
      <c r="D327" s="999"/>
      <c r="E327" s="345">
        <f t="shared" ref="E327:J327" si="5">IF((($A$277*$C$33)*E326)=0,0,+(E322/(($A$277*$C$33)*E326))*$C33/$C34)</f>
        <v>0</v>
      </c>
      <c r="F327" s="345">
        <f t="shared" si="5"/>
        <v>0</v>
      </c>
      <c r="G327" s="345">
        <f t="shared" si="5"/>
        <v>0</v>
      </c>
      <c r="H327" s="345">
        <f t="shared" si="5"/>
        <v>0</v>
      </c>
      <c r="I327" s="345">
        <f t="shared" si="5"/>
        <v>0</v>
      </c>
      <c r="J327" s="345">
        <f t="shared" si="5"/>
        <v>0</v>
      </c>
      <c r="K327" s="415"/>
      <c r="M327" s="249"/>
    </row>
    <row r="328" spans="1:13" ht="16.2" x14ac:dyDescent="0.45">
      <c r="D328" s="250"/>
      <c r="F328" s="251"/>
      <c r="L328" s="23" t="s">
        <v>186</v>
      </c>
    </row>
    <row r="329" spans="1:13" ht="15" customHeight="1" x14ac:dyDescent="0.3">
      <c r="A329" s="968" t="s">
        <v>393</v>
      </c>
      <c r="B329" s="968"/>
      <c r="C329" s="968"/>
      <c r="D329" s="968"/>
      <c r="E329" s="968"/>
      <c r="F329" s="968"/>
      <c r="G329" s="968"/>
      <c r="H329" s="968"/>
      <c r="I329" s="931"/>
      <c r="J329" s="931"/>
      <c r="K329" s="931"/>
    </row>
    <row r="330" spans="1:13" ht="15" customHeight="1" x14ac:dyDescent="0.3">
      <c r="A330" s="969" t="s">
        <v>507</v>
      </c>
      <c r="B330" s="969"/>
      <c r="C330" s="969"/>
      <c r="D330" s="969"/>
      <c r="E330" s="969"/>
      <c r="F330" s="969"/>
      <c r="G330" s="969"/>
      <c r="H330" s="969"/>
      <c r="I330" s="931"/>
      <c r="J330" s="931"/>
      <c r="K330" s="931"/>
    </row>
    <row r="331" spans="1:13" x14ac:dyDescent="0.3">
      <c r="A331" s="969" t="s">
        <v>508</v>
      </c>
      <c r="B331" s="969"/>
      <c r="C331" s="969"/>
      <c r="D331" s="969"/>
      <c r="E331" s="969"/>
      <c r="F331" s="969"/>
      <c r="G331" s="969"/>
      <c r="H331" s="969"/>
      <c r="I331" s="931"/>
      <c r="J331" s="931"/>
      <c r="K331" s="931"/>
      <c r="L331" s="252"/>
    </row>
    <row r="332" spans="1:13" ht="16.5" customHeight="1" x14ac:dyDescent="0.3">
      <c r="A332" s="955" t="s">
        <v>777</v>
      </c>
      <c r="B332" s="955"/>
      <c r="C332" s="955"/>
      <c r="D332" s="955"/>
      <c r="E332" s="955"/>
      <c r="F332" s="955"/>
      <c r="G332" s="955"/>
      <c r="H332" s="955"/>
      <c r="I332" s="870"/>
      <c r="J332" s="870"/>
      <c r="K332" s="870"/>
      <c r="L332" s="39"/>
    </row>
    <row r="333" spans="1:13" ht="28.5" customHeight="1" x14ac:dyDescent="0.3">
      <c r="A333" s="955" t="s">
        <v>745</v>
      </c>
      <c r="B333" s="955"/>
      <c r="C333" s="955"/>
      <c r="D333" s="955"/>
      <c r="E333" s="955"/>
      <c r="F333" s="955"/>
      <c r="G333" s="955"/>
      <c r="H333" s="955"/>
      <c r="I333" s="870"/>
      <c r="J333" s="870"/>
      <c r="K333" s="870"/>
      <c r="L333" s="254"/>
    </row>
    <row r="334" spans="1:13" ht="13.5" customHeight="1" thickBot="1" x14ac:dyDescent="0.35">
      <c r="A334" s="253"/>
      <c r="B334" s="253"/>
      <c r="C334" s="253"/>
      <c r="D334" s="253"/>
      <c r="E334" s="253"/>
      <c r="F334" s="253"/>
      <c r="G334" s="253"/>
      <c r="H334" s="253"/>
      <c r="I334" s="253"/>
      <c r="J334" s="253"/>
      <c r="K334" s="253"/>
      <c r="L334" s="254"/>
    </row>
    <row r="335" spans="1:13" ht="28.5" customHeight="1" thickBot="1" x14ac:dyDescent="0.35">
      <c r="A335" s="934" t="s">
        <v>556</v>
      </c>
      <c r="B335" s="935"/>
      <c r="C335" s="935"/>
      <c r="D335" s="935"/>
      <c r="E335" s="935"/>
      <c r="F335" s="935"/>
      <c r="G335" s="935"/>
      <c r="H335" s="935"/>
      <c r="I335" s="936"/>
      <c r="J335" s="936"/>
      <c r="K335" s="937"/>
      <c r="L335" s="255"/>
    </row>
    <row r="336" spans="1:13" x14ac:dyDescent="0.3">
      <c r="C336" s="255"/>
      <c r="D336" s="255"/>
      <c r="E336" s="255"/>
      <c r="F336" s="255"/>
      <c r="G336" s="255"/>
      <c r="H336" s="255"/>
      <c r="I336" s="255"/>
      <c r="J336" s="255"/>
      <c r="K336" s="255"/>
      <c r="L336" s="255"/>
    </row>
    <row r="337" spans="1:12" ht="15.6" x14ac:dyDescent="0.3">
      <c r="A337" s="333" t="s">
        <v>267</v>
      </c>
      <c r="B337" s="333"/>
      <c r="C337" s="333"/>
      <c r="D337" s="334"/>
      <c r="E337" s="333"/>
      <c r="F337" s="333"/>
      <c r="G337" s="333"/>
      <c r="H337" s="333"/>
      <c r="I337" s="333"/>
      <c r="J337" s="333"/>
      <c r="K337" s="333"/>
      <c r="L337" s="255"/>
    </row>
    <row r="338" spans="1:12" ht="17.25" customHeight="1" x14ac:dyDescent="0.3">
      <c r="C338" s="255"/>
      <c r="D338" s="255"/>
      <c r="E338" s="255"/>
      <c r="F338" s="255"/>
      <c r="G338" s="255"/>
      <c r="H338" s="255"/>
      <c r="I338" s="255"/>
      <c r="J338" s="255"/>
      <c r="K338" s="255"/>
      <c r="L338" s="255"/>
    </row>
    <row r="339" spans="1:12" x14ac:dyDescent="0.3">
      <c r="A339" s="938" t="s">
        <v>399</v>
      </c>
      <c r="B339" s="939"/>
      <c r="C339" s="939"/>
      <c r="D339" s="939"/>
      <c r="E339" s="939"/>
      <c r="F339" s="939"/>
      <c r="G339" s="939"/>
      <c r="H339" s="939"/>
      <c r="I339" s="940"/>
      <c r="J339" s="940"/>
      <c r="K339" s="940"/>
      <c r="L339" s="255"/>
    </row>
    <row r="340" spans="1:12" x14ac:dyDescent="0.3">
      <c r="A340" s="939"/>
      <c r="B340" s="939"/>
      <c r="C340" s="939"/>
      <c r="D340" s="939"/>
      <c r="E340" s="939"/>
      <c r="F340" s="939"/>
      <c r="G340" s="939"/>
      <c r="H340" s="939"/>
      <c r="I340" s="940"/>
      <c r="J340" s="940"/>
      <c r="K340" s="940"/>
      <c r="L340" s="255"/>
    </row>
    <row r="341" spans="1:12" x14ac:dyDescent="0.3">
      <c r="A341" s="939"/>
      <c r="B341" s="939"/>
      <c r="C341" s="939"/>
      <c r="D341" s="939"/>
      <c r="E341" s="939"/>
      <c r="F341" s="939"/>
      <c r="G341" s="939"/>
      <c r="H341" s="939"/>
      <c r="I341" s="940"/>
      <c r="J341" s="940"/>
      <c r="K341" s="940"/>
      <c r="L341" s="255"/>
    </row>
    <row r="342" spans="1:12" x14ac:dyDescent="0.3">
      <c r="A342" s="1064" t="s">
        <v>268</v>
      </c>
      <c r="B342" s="967"/>
      <c r="C342" s="967"/>
      <c r="D342" s="967"/>
      <c r="E342" s="967"/>
      <c r="F342" s="967"/>
      <c r="G342" s="967"/>
      <c r="H342" s="967"/>
      <c r="I342" s="967"/>
      <c r="J342" s="967"/>
      <c r="K342" s="967"/>
      <c r="L342" s="255"/>
    </row>
    <row r="343" spans="1:12" x14ac:dyDescent="0.3">
      <c r="C343" s="255"/>
      <c r="D343" s="255"/>
      <c r="E343" s="255"/>
      <c r="F343" s="255"/>
      <c r="G343" s="255"/>
      <c r="H343" s="255"/>
      <c r="I343" s="255"/>
      <c r="J343" s="255"/>
      <c r="K343" s="255"/>
      <c r="L343" s="23" t="s">
        <v>186</v>
      </c>
    </row>
    <row r="344" spans="1:12" x14ac:dyDescent="0.3">
      <c r="C344" s="255"/>
      <c r="D344" s="255"/>
      <c r="E344" s="255"/>
      <c r="F344" s="255"/>
      <c r="G344" s="255"/>
      <c r="H344" s="255"/>
      <c r="I344" s="255"/>
      <c r="J344" s="255"/>
      <c r="K344" s="255"/>
      <c r="L344" s="39"/>
    </row>
    <row r="345" spans="1:12" x14ac:dyDescent="0.3">
      <c r="A345" s="342" t="s">
        <v>269</v>
      </c>
      <c r="B345" s="130"/>
      <c r="C345" s="255"/>
      <c r="D345" s="255"/>
      <c r="E345" s="256"/>
      <c r="F345" s="255"/>
      <c r="G345" s="255"/>
      <c r="H345" s="255"/>
      <c r="I345" s="255"/>
      <c r="J345" s="255"/>
      <c r="K345" s="255"/>
      <c r="L345" s="255"/>
    </row>
    <row r="346" spans="1:12" x14ac:dyDescent="0.3">
      <c r="C346" s="255"/>
      <c r="D346" s="255"/>
      <c r="E346" s="255"/>
      <c r="F346" s="255"/>
      <c r="G346" s="255"/>
      <c r="H346" s="255"/>
      <c r="I346" s="255"/>
      <c r="J346" s="255"/>
      <c r="K346" s="255"/>
      <c r="L346" s="255"/>
    </row>
    <row r="347" spans="1:12" x14ac:dyDescent="0.3">
      <c r="A347" s="900" t="s">
        <v>350</v>
      </c>
      <c r="B347" s="900"/>
      <c r="C347" s="900"/>
      <c r="D347" s="900"/>
      <c r="E347" s="900"/>
      <c r="F347" s="900"/>
      <c r="G347" s="900"/>
      <c r="H347" s="900"/>
      <c r="I347" s="145"/>
      <c r="J347" s="145"/>
      <c r="K347" s="145"/>
      <c r="L347" s="255"/>
    </row>
    <row r="348" spans="1:12" x14ac:dyDescent="0.3">
      <c r="A348" s="922" t="s">
        <v>416</v>
      </c>
      <c r="B348" s="864"/>
      <c r="C348" s="864"/>
      <c r="D348" s="864"/>
      <c r="E348" s="864"/>
      <c r="F348" s="864"/>
      <c r="G348" s="864"/>
      <c r="H348" s="864"/>
      <c r="I348" s="1058"/>
      <c r="J348" s="1058"/>
      <c r="K348" s="1058"/>
      <c r="L348" s="255"/>
    </row>
    <row r="349" spans="1:12" x14ac:dyDescent="0.3">
      <c r="A349" s="864"/>
      <c r="B349" s="864"/>
      <c r="C349" s="864"/>
      <c r="D349" s="864"/>
      <c r="E349" s="864"/>
      <c r="F349" s="864"/>
      <c r="G349" s="864"/>
      <c r="H349" s="864"/>
      <c r="I349" s="1058"/>
      <c r="J349" s="1058"/>
      <c r="K349" s="1058"/>
      <c r="L349" s="255"/>
    </row>
    <row r="350" spans="1:12" x14ac:dyDescent="0.3">
      <c r="A350" s="864"/>
      <c r="B350" s="864"/>
      <c r="C350" s="864"/>
      <c r="D350" s="864"/>
      <c r="E350" s="864"/>
      <c r="F350" s="864"/>
      <c r="G350" s="864"/>
      <c r="H350" s="864"/>
      <c r="I350" s="1058"/>
      <c r="J350" s="1058"/>
      <c r="K350" s="1058"/>
      <c r="L350" s="255"/>
    </row>
    <row r="351" spans="1:12" ht="21" customHeight="1" x14ac:dyDescent="0.3">
      <c r="A351" s="864"/>
      <c r="B351" s="864"/>
      <c r="C351" s="864"/>
      <c r="D351" s="864"/>
      <c r="E351" s="864"/>
      <c r="F351" s="864"/>
      <c r="G351" s="864"/>
      <c r="H351" s="864"/>
      <c r="I351" s="1058"/>
      <c r="J351" s="1058"/>
      <c r="K351" s="1058"/>
      <c r="L351" s="255"/>
    </row>
    <row r="352" spans="1:12" x14ac:dyDescent="0.3">
      <c r="A352" s="257"/>
      <c r="C352" s="255"/>
      <c r="D352" s="255"/>
      <c r="E352" s="255"/>
      <c r="F352" s="255"/>
      <c r="G352" s="255"/>
      <c r="H352" s="255"/>
      <c r="I352" s="255"/>
      <c r="J352" s="255"/>
      <c r="K352" s="255"/>
      <c r="L352" s="255"/>
    </row>
    <row r="353" spans="1:15" x14ac:dyDescent="0.3">
      <c r="A353" s="900" t="s">
        <v>734</v>
      </c>
      <c r="B353" s="900"/>
      <c r="C353" s="900"/>
      <c r="D353" s="900"/>
      <c r="E353" s="900"/>
      <c r="F353" s="900"/>
      <c r="G353" s="900"/>
      <c r="H353" s="900"/>
      <c r="I353" s="145"/>
      <c r="J353" s="145"/>
      <c r="K353" s="145"/>
      <c r="L353" s="255"/>
    </row>
    <row r="354" spans="1:15" x14ac:dyDescent="0.3">
      <c r="A354" s="909" t="s">
        <v>739</v>
      </c>
      <c r="B354" s="909"/>
      <c r="C354" s="909"/>
      <c r="D354" s="909"/>
      <c r="E354" s="909"/>
      <c r="F354" s="909"/>
      <c r="G354" s="909"/>
      <c r="H354" s="909"/>
      <c r="I354" s="258"/>
      <c r="J354" s="258"/>
      <c r="K354" s="258"/>
      <c r="L354" s="255"/>
    </row>
    <row r="355" spans="1:15" x14ac:dyDescent="0.3">
      <c r="A355" s="909" t="s">
        <v>740</v>
      </c>
      <c r="B355" s="909"/>
      <c r="C355" s="909"/>
      <c r="D355" s="909"/>
      <c r="E355" s="909"/>
      <c r="F355" s="909"/>
      <c r="G355" s="909"/>
      <c r="H355" s="909"/>
      <c r="I355" s="258"/>
      <c r="J355" s="258"/>
      <c r="K355" s="258"/>
      <c r="L355" s="255"/>
    </row>
    <row r="356" spans="1:15" ht="12.75" customHeight="1" x14ac:dyDescent="0.3">
      <c r="A356" s="921" t="s">
        <v>741</v>
      </c>
      <c r="B356" s="921"/>
      <c r="C356" s="921"/>
      <c r="D356" s="921"/>
      <c r="E356" s="921"/>
      <c r="F356" s="921"/>
      <c r="G356" s="921"/>
      <c r="H356" s="921"/>
      <c r="I356" s="259"/>
      <c r="J356" s="259"/>
      <c r="K356" s="259"/>
      <c r="L356" s="255"/>
    </row>
    <row r="357" spans="1:15" x14ac:dyDescent="0.3">
      <c r="A357" s="85"/>
      <c r="B357" s="85"/>
      <c r="C357" s="85"/>
      <c r="D357" s="85"/>
      <c r="E357" s="85"/>
      <c r="F357" s="85"/>
      <c r="G357" s="85"/>
      <c r="H357" s="85"/>
      <c r="I357" s="85"/>
      <c r="J357" s="85"/>
      <c r="K357" s="85"/>
      <c r="L357" s="255"/>
    </row>
    <row r="358" spans="1:15" x14ac:dyDescent="0.3">
      <c r="A358" s="922" t="s">
        <v>573</v>
      </c>
      <c r="B358" s="864"/>
      <c r="C358" s="864"/>
      <c r="D358" s="864"/>
      <c r="E358" s="864"/>
      <c r="F358" s="864"/>
      <c r="G358" s="864"/>
      <c r="H358" s="864"/>
      <c r="I358" s="85"/>
      <c r="J358" s="85"/>
      <c r="K358" s="85"/>
      <c r="L358" s="260"/>
      <c r="M358" s="252"/>
      <c r="N358" s="252"/>
      <c r="O358" s="252"/>
    </row>
    <row r="359" spans="1:15" x14ac:dyDescent="0.3">
      <c r="A359" s="864"/>
      <c r="B359" s="864"/>
      <c r="C359" s="864"/>
      <c r="D359" s="864"/>
      <c r="E359" s="864"/>
      <c r="F359" s="864"/>
      <c r="G359" s="864"/>
      <c r="H359" s="864"/>
      <c r="I359" s="85"/>
      <c r="J359" s="85"/>
      <c r="K359" s="85"/>
      <c r="L359" s="260"/>
      <c r="M359" s="252"/>
      <c r="N359" s="252"/>
      <c r="O359" s="252"/>
    </row>
    <row r="360" spans="1:15" x14ac:dyDescent="0.3">
      <c r="A360" s="85"/>
      <c r="B360" s="85"/>
      <c r="C360" s="85"/>
      <c r="D360" s="85"/>
      <c r="E360" s="85"/>
      <c r="F360" s="85"/>
      <c r="G360" s="85"/>
      <c r="H360" s="85"/>
      <c r="I360" s="85"/>
      <c r="J360" s="85"/>
      <c r="K360" s="85"/>
      <c r="L360" s="260"/>
      <c r="M360" s="252"/>
      <c r="N360" s="252"/>
      <c r="O360" s="252"/>
    </row>
    <row r="361" spans="1:15" x14ac:dyDescent="0.3">
      <c r="A361" s="909" t="s">
        <v>742</v>
      </c>
      <c r="B361" s="909"/>
      <c r="C361" s="909"/>
      <c r="D361" s="909"/>
      <c r="E361" s="260"/>
      <c r="F361" s="260"/>
      <c r="G361" s="260"/>
      <c r="H361" s="260"/>
      <c r="I361" s="260"/>
      <c r="J361" s="260"/>
      <c r="K361" s="260"/>
      <c r="L361" s="260"/>
      <c r="M361" s="252"/>
      <c r="N361" s="252"/>
      <c r="O361" s="252"/>
    </row>
    <row r="362" spans="1:15" ht="6.75" customHeight="1" x14ac:dyDescent="0.3">
      <c r="A362" s="258"/>
      <c r="B362" s="258"/>
      <c r="C362" s="258"/>
      <c r="D362" s="258"/>
      <c r="E362" s="260"/>
      <c r="F362" s="260"/>
      <c r="G362" s="260"/>
      <c r="H362" s="260"/>
      <c r="I362" s="260"/>
      <c r="J362" s="260"/>
      <c r="K362" s="260"/>
      <c r="L362" s="260"/>
      <c r="M362" s="252"/>
      <c r="N362" s="252"/>
      <c r="O362" s="252"/>
    </row>
    <row r="363" spans="1:15" x14ac:dyDescent="0.3">
      <c r="A363" s="909" t="s">
        <v>743</v>
      </c>
      <c r="B363" s="909"/>
      <c r="C363" s="909"/>
      <c r="D363" s="909"/>
      <c r="E363" s="260"/>
      <c r="F363" s="260"/>
      <c r="G363" s="255"/>
      <c r="H363" s="261"/>
      <c r="I363" s="261"/>
      <c r="J363" s="261"/>
      <c r="K363" s="261"/>
      <c r="L363" s="255"/>
    </row>
    <row r="364" spans="1:15" x14ac:dyDescent="0.3">
      <c r="A364" s="258"/>
      <c r="B364" s="258"/>
      <c r="C364" s="258"/>
      <c r="D364" s="258"/>
      <c r="E364" s="260"/>
      <c r="F364" s="260"/>
      <c r="G364" s="255"/>
      <c r="H364" s="261"/>
      <c r="I364" s="261"/>
      <c r="J364" s="261"/>
      <c r="K364" s="261"/>
      <c r="L364" s="255"/>
    </row>
    <row r="365" spans="1:15" x14ac:dyDescent="0.3">
      <c r="A365" s="257"/>
      <c r="C365" s="255"/>
      <c r="D365" s="255"/>
      <c r="E365" s="255"/>
      <c r="F365" s="255"/>
      <c r="G365" s="255"/>
      <c r="H365" s="261"/>
      <c r="I365" s="261"/>
      <c r="J365" s="261"/>
      <c r="K365" s="261"/>
      <c r="L365" s="23" t="s">
        <v>186</v>
      </c>
    </row>
    <row r="366" spans="1:15" x14ac:dyDescent="0.3">
      <c r="A366" s="342" t="s">
        <v>270</v>
      </c>
      <c r="B366" s="130"/>
      <c r="C366" s="255"/>
      <c r="D366" s="255"/>
      <c r="E366" s="255"/>
      <c r="F366" s="255"/>
      <c r="G366" s="255"/>
      <c r="H366" s="255"/>
      <c r="I366" s="255"/>
      <c r="J366" s="255"/>
      <c r="K366" s="255"/>
      <c r="L366" s="255"/>
    </row>
    <row r="367" spans="1:15" x14ac:dyDescent="0.3">
      <c r="C367" s="255"/>
      <c r="D367" s="255"/>
      <c r="E367" s="255"/>
      <c r="F367" s="255"/>
      <c r="G367" s="255"/>
      <c r="H367" s="255"/>
      <c r="I367" s="255"/>
      <c r="J367" s="255"/>
      <c r="K367" s="255"/>
      <c r="L367" s="255"/>
    </row>
    <row r="368" spans="1:15" x14ac:dyDescent="0.3">
      <c r="A368" s="117" t="s">
        <v>271</v>
      </c>
      <c r="C368" s="255"/>
      <c r="D368" s="255"/>
      <c r="E368" s="255"/>
      <c r="F368" s="255"/>
      <c r="G368" s="255"/>
      <c r="H368" s="255"/>
      <c r="I368" s="255"/>
      <c r="J368" s="255"/>
      <c r="K368" s="255"/>
      <c r="L368" s="255"/>
    </row>
    <row r="369" spans="1:15" x14ac:dyDescent="0.3">
      <c r="A369" s="909" t="s">
        <v>735</v>
      </c>
      <c r="B369" s="909"/>
      <c r="C369" s="909"/>
      <c r="D369" s="909"/>
      <c r="E369" s="909"/>
      <c r="F369" s="909"/>
      <c r="G369" s="909"/>
      <c r="H369" s="909"/>
      <c r="I369" s="258"/>
      <c r="J369" s="258"/>
      <c r="K369" s="258"/>
      <c r="L369" s="255"/>
    </row>
    <row r="370" spans="1:15" x14ac:dyDescent="0.3">
      <c r="A370" s="909" t="s">
        <v>737</v>
      </c>
      <c r="B370" s="909"/>
      <c r="C370" s="909"/>
      <c r="D370" s="909"/>
      <c r="E370" s="909"/>
      <c r="F370" s="909"/>
      <c r="G370" s="909"/>
      <c r="H370" s="909"/>
      <c r="I370" s="258"/>
      <c r="J370" s="258"/>
      <c r="K370" s="258"/>
      <c r="L370" s="255"/>
    </row>
    <row r="371" spans="1:15" x14ac:dyDescent="0.3">
      <c r="A371" s="909" t="s">
        <v>736</v>
      </c>
      <c r="B371" s="909"/>
      <c r="C371" s="909"/>
      <c r="D371" s="909"/>
      <c r="E371" s="909"/>
      <c r="F371" s="909"/>
      <c r="G371" s="909"/>
      <c r="H371" s="909"/>
      <c r="I371" s="258"/>
      <c r="J371" s="258"/>
      <c r="K371" s="258"/>
    </row>
    <row r="372" spans="1:15" x14ac:dyDescent="0.3">
      <c r="A372" s="909" t="s">
        <v>738</v>
      </c>
      <c r="B372" s="909"/>
      <c r="C372" s="909"/>
      <c r="D372" s="909"/>
      <c r="E372" s="909"/>
      <c r="F372" s="909"/>
      <c r="G372" s="909"/>
      <c r="H372" s="909"/>
      <c r="I372" s="258"/>
      <c r="J372" s="258"/>
      <c r="K372" s="258"/>
    </row>
    <row r="374" spans="1:15" x14ac:dyDescent="0.3">
      <c r="A374" s="900" t="s">
        <v>362</v>
      </c>
      <c r="B374" s="900"/>
      <c r="C374" s="900"/>
      <c r="D374" s="900"/>
      <c r="E374" s="900"/>
      <c r="F374" s="900"/>
      <c r="G374" s="900"/>
      <c r="H374" s="900"/>
      <c r="I374" s="145"/>
      <c r="J374" s="145"/>
      <c r="K374" s="145"/>
    </row>
    <row r="375" spans="1:15" ht="23.25" customHeight="1" x14ac:dyDescent="0.3">
      <c r="A375" s="909"/>
      <c r="B375" s="909"/>
      <c r="C375" s="909"/>
      <c r="D375" s="909"/>
      <c r="E375" s="260"/>
      <c r="F375" s="260"/>
      <c r="G375" s="260"/>
      <c r="H375" s="260"/>
      <c r="I375" s="260"/>
      <c r="J375" s="260"/>
      <c r="K375" s="260"/>
      <c r="L375" s="260"/>
      <c r="M375" s="252"/>
      <c r="N375" s="252"/>
      <c r="O375" s="252"/>
    </row>
    <row r="376" spans="1:15" ht="17.25" customHeight="1" x14ac:dyDescent="0.3">
      <c r="A376" s="252" t="s">
        <v>272</v>
      </c>
      <c r="B376" s="252"/>
      <c r="C376" s="252"/>
    </row>
    <row r="377" spans="1:15" x14ac:dyDescent="0.3">
      <c r="A377" s="252"/>
      <c r="B377" s="252"/>
      <c r="C377" s="252"/>
    </row>
    <row r="378" spans="1:15" x14ac:dyDescent="0.3">
      <c r="L378" s="23" t="s">
        <v>186</v>
      </c>
    </row>
    <row r="379" spans="1:15" x14ac:dyDescent="0.3">
      <c r="A379" s="342" t="s">
        <v>273</v>
      </c>
      <c r="B379" s="130"/>
      <c r="C379" s="252"/>
      <c r="D379" s="252"/>
      <c r="E379" s="252"/>
      <c r="F379" s="252"/>
      <c r="G379" s="252"/>
      <c r="H379" s="252"/>
      <c r="I379" s="252"/>
      <c r="J379" s="252"/>
      <c r="K379" s="252"/>
      <c r="L379" s="252"/>
      <c r="M379" s="252"/>
    </row>
    <row r="380" spans="1:15" x14ac:dyDescent="0.3">
      <c r="A380" s="252"/>
      <c r="B380" s="252"/>
      <c r="C380" s="252"/>
      <c r="D380" s="252"/>
      <c r="E380" s="252"/>
      <c r="F380" s="252"/>
      <c r="G380" s="252"/>
      <c r="H380" s="252"/>
      <c r="I380" s="252"/>
      <c r="J380" s="252"/>
      <c r="K380" s="252"/>
      <c r="L380" s="252"/>
      <c r="M380" s="252"/>
    </row>
    <row r="381" spans="1:15" ht="27" customHeight="1" x14ac:dyDescent="0.3">
      <c r="A381" s="933" t="s">
        <v>292</v>
      </c>
      <c r="B381" s="933"/>
      <c r="C381" s="933"/>
      <c r="D381" s="933"/>
      <c r="E381" s="933"/>
      <c r="F381" s="933"/>
      <c r="G381" s="933"/>
      <c r="H381" s="933"/>
      <c r="I381" s="870"/>
      <c r="J381" s="870"/>
      <c r="K381" s="870"/>
      <c r="L381" s="252"/>
      <c r="M381" s="252"/>
    </row>
    <row r="382" spans="1:15" x14ac:dyDescent="0.3">
      <c r="A382" s="941" t="s">
        <v>274</v>
      </c>
      <c r="B382" s="941"/>
      <c r="C382" s="941"/>
      <c r="D382" s="941"/>
      <c r="E382" s="941"/>
      <c r="F382" s="941"/>
      <c r="G382" s="941"/>
      <c r="H382" s="941"/>
      <c r="I382" s="931"/>
      <c r="J382" s="931"/>
      <c r="K382" s="931"/>
      <c r="L382" s="252"/>
      <c r="M382" s="252"/>
    </row>
    <row r="383" spans="1:15" x14ac:dyDescent="0.3">
      <c r="A383" s="1057" t="s">
        <v>555</v>
      </c>
      <c r="B383" s="864"/>
      <c r="C383" s="864"/>
      <c r="D383" s="864"/>
      <c r="E383" s="864"/>
      <c r="F383" s="864"/>
      <c r="G383" s="864"/>
      <c r="H383" s="864"/>
      <c r="I383" s="1058"/>
      <c r="J383" s="1058"/>
      <c r="K383" s="1058"/>
      <c r="L383" s="252"/>
      <c r="M383" s="252"/>
    </row>
    <row r="384" spans="1:15" x14ac:dyDescent="0.3">
      <c r="A384" s="864"/>
      <c r="B384" s="864"/>
      <c r="C384" s="864"/>
      <c r="D384" s="864"/>
      <c r="E384" s="864"/>
      <c r="F384" s="864"/>
      <c r="G384" s="864"/>
      <c r="H384" s="864"/>
      <c r="I384" s="1058"/>
      <c r="J384" s="1058"/>
      <c r="K384" s="1058"/>
      <c r="L384" s="252"/>
      <c r="M384" s="252"/>
    </row>
    <row r="385" spans="1:15" x14ac:dyDescent="0.3">
      <c r="A385" s="252"/>
      <c r="B385" s="252"/>
      <c r="C385" s="252"/>
      <c r="D385" s="252"/>
      <c r="E385" s="252"/>
      <c r="F385" s="252"/>
      <c r="G385" s="252"/>
      <c r="H385" s="252"/>
      <c r="I385" s="252"/>
      <c r="J385" s="252"/>
      <c r="K385" s="252"/>
      <c r="L385" s="252"/>
      <c r="M385" s="252"/>
    </row>
    <row r="386" spans="1:15" ht="12.75" customHeight="1" x14ac:dyDescent="0.3">
      <c r="A386" s="933" t="s">
        <v>450</v>
      </c>
      <c r="B386" s="933"/>
      <c r="C386" s="933"/>
      <c r="D386" s="933"/>
      <c r="E386" s="933"/>
      <c r="F386" s="933"/>
      <c r="G386" s="933"/>
      <c r="H386" s="933"/>
      <c r="I386" s="262"/>
      <c r="J386" s="262"/>
      <c r="K386" s="262"/>
      <c r="L386" s="252"/>
      <c r="M386" s="260"/>
      <c r="O386" s="224"/>
    </row>
    <row r="387" spans="1:15" x14ac:dyDescent="0.3">
      <c r="A387" s="85"/>
      <c r="B387" s="85"/>
      <c r="C387" s="85"/>
      <c r="D387" s="85"/>
      <c r="E387" s="85"/>
      <c r="F387" s="85"/>
      <c r="G387" s="85"/>
      <c r="H387" s="85"/>
      <c r="I387" s="85"/>
      <c r="J387" s="85"/>
      <c r="K387" s="85"/>
      <c r="L387" s="252"/>
      <c r="M387" s="260"/>
      <c r="O387" s="224"/>
    </row>
    <row r="388" spans="1:15" ht="7.5" customHeight="1" x14ac:dyDescent="0.3">
      <c r="F388" s="157"/>
      <c r="M388" s="260"/>
    </row>
    <row r="389" spans="1:15" x14ac:dyDescent="0.3">
      <c r="C389" s="950" t="s">
        <v>28</v>
      </c>
      <c r="D389" s="951"/>
      <c r="E389" s="951"/>
      <c r="F389" s="950" t="s">
        <v>29</v>
      </c>
      <c r="G389" s="951"/>
      <c r="H389" s="952"/>
      <c r="I389" s="950" t="s">
        <v>650</v>
      </c>
      <c r="J389" s="951"/>
      <c r="K389" s="952"/>
      <c r="M389" s="264"/>
    </row>
    <row r="390" spans="1:15" x14ac:dyDescent="0.3">
      <c r="A390" s="910" t="s">
        <v>91</v>
      </c>
      <c r="B390" s="911"/>
      <c r="C390" s="910">
        <f>D37</f>
        <v>0</v>
      </c>
      <c r="D390" s="953"/>
      <c r="E390" s="953"/>
      <c r="F390" s="910">
        <f>E37</f>
        <v>0</v>
      </c>
      <c r="G390" s="953"/>
      <c r="H390" s="954"/>
      <c r="I390" s="910">
        <f>H37</f>
        <v>0</v>
      </c>
      <c r="J390" s="953"/>
      <c r="K390" s="954"/>
      <c r="M390" s="264"/>
    </row>
    <row r="391" spans="1:15" ht="57.6" x14ac:dyDescent="0.3">
      <c r="A391" s="942"/>
      <c r="B391" s="1059"/>
      <c r="C391" s="343" t="s">
        <v>351</v>
      </c>
      <c r="D391" s="353" t="s">
        <v>293</v>
      </c>
      <c r="E391" s="354" t="s">
        <v>275</v>
      </c>
      <c r="F391" s="344" t="s">
        <v>351</v>
      </c>
      <c r="G391" s="353" t="s">
        <v>293</v>
      </c>
      <c r="H391" s="355" t="s">
        <v>275</v>
      </c>
      <c r="I391" s="344" t="s">
        <v>351</v>
      </c>
      <c r="J391" s="353" t="s">
        <v>293</v>
      </c>
      <c r="K391" s="355" t="s">
        <v>275</v>
      </c>
      <c r="L391" s="224"/>
      <c r="M391" s="265"/>
    </row>
    <row r="392" spans="1:15" x14ac:dyDescent="0.3">
      <c r="A392" s="266" t="s">
        <v>276</v>
      </c>
      <c r="B392" s="267"/>
      <c r="C392" s="335">
        <v>0</v>
      </c>
      <c r="D392" s="336">
        <v>0</v>
      </c>
      <c r="E392" s="268">
        <f t="shared" ref="E392:E403" si="6">C392*$C$390*D392</f>
        <v>0</v>
      </c>
      <c r="F392" s="335">
        <v>0</v>
      </c>
      <c r="G392" s="336">
        <v>0</v>
      </c>
      <c r="H392" s="269">
        <f t="shared" ref="H392:H403" si="7">F392*$F$390*G392</f>
        <v>0</v>
      </c>
      <c r="I392" s="335">
        <v>0</v>
      </c>
      <c r="J392" s="336">
        <v>0</v>
      </c>
      <c r="K392" s="269">
        <f t="shared" ref="K392:K403" si="8">I392*$F$390*J392</f>
        <v>0</v>
      </c>
      <c r="M392" s="270"/>
    </row>
    <row r="393" spans="1:15" x14ac:dyDescent="0.3">
      <c r="A393" s="271" t="s">
        <v>277</v>
      </c>
      <c r="B393" s="205"/>
      <c r="C393" s="337">
        <v>0</v>
      </c>
      <c r="D393" s="338">
        <v>0</v>
      </c>
      <c r="E393" s="272">
        <f t="shared" si="6"/>
        <v>0</v>
      </c>
      <c r="F393" s="337">
        <v>0</v>
      </c>
      <c r="G393" s="338">
        <v>0</v>
      </c>
      <c r="H393" s="273">
        <f t="shared" si="7"/>
        <v>0</v>
      </c>
      <c r="I393" s="337">
        <v>0</v>
      </c>
      <c r="J393" s="338">
        <v>0</v>
      </c>
      <c r="K393" s="273">
        <f t="shared" si="8"/>
        <v>0</v>
      </c>
      <c r="L393" s="224"/>
      <c r="M393" s="270"/>
    </row>
    <row r="394" spans="1:15" x14ac:dyDescent="0.3">
      <c r="A394" s="271" t="s">
        <v>278</v>
      </c>
      <c r="B394" s="205"/>
      <c r="C394" s="337">
        <v>0</v>
      </c>
      <c r="D394" s="338">
        <v>0</v>
      </c>
      <c r="E394" s="272">
        <f t="shared" si="6"/>
        <v>0</v>
      </c>
      <c r="F394" s="337">
        <v>0</v>
      </c>
      <c r="G394" s="338">
        <v>0</v>
      </c>
      <c r="H394" s="273">
        <f t="shared" si="7"/>
        <v>0</v>
      </c>
      <c r="I394" s="337">
        <v>0</v>
      </c>
      <c r="J394" s="338">
        <v>0</v>
      </c>
      <c r="K394" s="273">
        <f t="shared" si="8"/>
        <v>0</v>
      </c>
      <c r="M394" s="270"/>
    </row>
    <row r="395" spans="1:15" x14ac:dyDescent="0.3">
      <c r="A395" s="271" t="s">
        <v>279</v>
      </c>
      <c r="B395" s="205"/>
      <c r="C395" s="337">
        <v>0</v>
      </c>
      <c r="D395" s="338">
        <v>0</v>
      </c>
      <c r="E395" s="272">
        <f t="shared" si="6"/>
        <v>0</v>
      </c>
      <c r="F395" s="337">
        <v>0</v>
      </c>
      <c r="G395" s="338">
        <v>0</v>
      </c>
      <c r="H395" s="273">
        <f t="shared" si="7"/>
        <v>0</v>
      </c>
      <c r="I395" s="337">
        <v>0</v>
      </c>
      <c r="J395" s="338">
        <v>0</v>
      </c>
      <c r="K395" s="273">
        <f t="shared" si="8"/>
        <v>0</v>
      </c>
      <c r="M395" s="270"/>
    </row>
    <row r="396" spans="1:15" x14ac:dyDescent="0.3">
      <c r="A396" s="271" t="s">
        <v>280</v>
      </c>
      <c r="B396" s="205"/>
      <c r="C396" s="337">
        <v>0</v>
      </c>
      <c r="D396" s="338">
        <v>0</v>
      </c>
      <c r="E396" s="272">
        <f t="shared" si="6"/>
        <v>0</v>
      </c>
      <c r="F396" s="337">
        <v>0</v>
      </c>
      <c r="G396" s="338">
        <v>0</v>
      </c>
      <c r="H396" s="273">
        <f t="shared" si="7"/>
        <v>0</v>
      </c>
      <c r="I396" s="337">
        <v>0</v>
      </c>
      <c r="J396" s="338">
        <v>0</v>
      </c>
      <c r="K396" s="273">
        <f t="shared" si="8"/>
        <v>0</v>
      </c>
      <c r="M396" s="270"/>
    </row>
    <row r="397" spans="1:15" x14ac:dyDescent="0.3">
      <c r="A397" s="271" t="s">
        <v>281</v>
      </c>
      <c r="B397" s="205"/>
      <c r="C397" s="337">
        <v>0</v>
      </c>
      <c r="D397" s="338">
        <v>0</v>
      </c>
      <c r="E397" s="272">
        <f t="shared" si="6"/>
        <v>0</v>
      </c>
      <c r="F397" s="337">
        <v>0</v>
      </c>
      <c r="G397" s="338">
        <v>0</v>
      </c>
      <c r="H397" s="273">
        <f t="shared" si="7"/>
        <v>0</v>
      </c>
      <c r="I397" s="337">
        <v>0</v>
      </c>
      <c r="J397" s="338">
        <v>0</v>
      </c>
      <c r="K397" s="273">
        <f t="shared" si="8"/>
        <v>0</v>
      </c>
      <c r="M397" s="270"/>
    </row>
    <row r="398" spans="1:15" x14ac:dyDescent="0.3">
      <c r="A398" s="271" t="s">
        <v>282</v>
      </c>
      <c r="B398" s="205"/>
      <c r="C398" s="337">
        <v>0</v>
      </c>
      <c r="D398" s="338">
        <v>0</v>
      </c>
      <c r="E398" s="272">
        <f t="shared" si="6"/>
        <v>0</v>
      </c>
      <c r="F398" s="337">
        <v>0</v>
      </c>
      <c r="G398" s="338">
        <v>0</v>
      </c>
      <c r="H398" s="273">
        <f t="shared" si="7"/>
        <v>0</v>
      </c>
      <c r="I398" s="337">
        <v>0</v>
      </c>
      <c r="J398" s="338">
        <v>0</v>
      </c>
      <c r="K398" s="273">
        <f t="shared" si="8"/>
        <v>0</v>
      </c>
      <c r="M398" s="270"/>
    </row>
    <row r="399" spans="1:15" x14ac:dyDescent="0.3">
      <c r="A399" s="271" t="s">
        <v>283</v>
      </c>
      <c r="B399" s="205"/>
      <c r="C399" s="337">
        <v>0</v>
      </c>
      <c r="D399" s="338">
        <v>0</v>
      </c>
      <c r="E399" s="272">
        <f t="shared" si="6"/>
        <v>0</v>
      </c>
      <c r="F399" s="337">
        <v>0</v>
      </c>
      <c r="G399" s="338">
        <v>0</v>
      </c>
      <c r="H399" s="273">
        <f t="shared" si="7"/>
        <v>0</v>
      </c>
      <c r="I399" s="337">
        <v>0</v>
      </c>
      <c r="J399" s="338">
        <v>0</v>
      </c>
      <c r="K399" s="273">
        <f t="shared" si="8"/>
        <v>0</v>
      </c>
      <c r="M399" s="270"/>
    </row>
    <row r="400" spans="1:15" x14ac:dyDescent="0.3">
      <c r="A400" s="271" t="s">
        <v>284</v>
      </c>
      <c r="B400" s="205"/>
      <c r="C400" s="337">
        <v>0</v>
      </c>
      <c r="D400" s="338">
        <v>0</v>
      </c>
      <c r="E400" s="272">
        <f t="shared" si="6"/>
        <v>0</v>
      </c>
      <c r="F400" s="337">
        <v>0</v>
      </c>
      <c r="G400" s="338">
        <v>0</v>
      </c>
      <c r="H400" s="273">
        <f t="shared" si="7"/>
        <v>0</v>
      </c>
      <c r="I400" s="337">
        <v>0</v>
      </c>
      <c r="J400" s="338">
        <v>0</v>
      </c>
      <c r="K400" s="273">
        <f t="shared" si="8"/>
        <v>0</v>
      </c>
      <c r="M400" s="270"/>
    </row>
    <row r="401" spans="1:13" x14ac:dyDescent="0.3">
      <c r="A401" s="271" t="s">
        <v>285</v>
      </c>
      <c r="B401" s="205"/>
      <c r="C401" s="337">
        <v>0</v>
      </c>
      <c r="D401" s="338">
        <v>0</v>
      </c>
      <c r="E401" s="272">
        <f t="shared" si="6"/>
        <v>0</v>
      </c>
      <c r="F401" s="337">
        <v>0</v>
      </c>
      <c r="G401" s="338">
        <v>0</v>
      </c>
      <c r="H401" s="273">
        <f t="shared" si="7"/>
        <v>0</v>
      </c>
      <c r="I401" s="337">
        <v>0</v>
      </c>
      <c r="J401" s="338">
        <v>0</v>
      </c>
      <c r="K401" s="273">
        <f t="shared" si="8"/>
        <v>0</v>
      </c>
      <c r="M401" s="270"/>
    </row>
    <row r="402" spans="1:13" x14ac:dyDescent="0.3">
      <c r="A402" s="271" t="s">
        <v>286</v>
      </c>
      <c r="B402" s="205"/>
      <c r="C402" s="337">
        <v>0</v>
      </c>
      <c r="D402" s="338">
        <v>0</v>
      </c>
      <c r="E402" s="272">
        <f t="shared" si="6"/>
        <v>0</v>
      </c>
      <c r="F402" s="337">
        <v>0</v>
      </c>
      <c r="G402" s="338">
        <v>0</v>
      </c>
      <c r="H402" s="273">
        <f t="shared" si="7"/>
        <v>0</v>
      </c>
      <c r="I402" s="337">
        <v>0</v>
      </c>
      <c r="J402" s="338">
        <v>0</v>
      </c>
      <c r="K402" s="273">
        <f t="shared" si="8"/>
        <v>0</v>
      </c>
      <c r="M402" s="270"/>
    </row>
    <row r="403" spans="1:13" x14ac:dyDescent="0.3">
      <c r="A403" s="274" t="s">
        <v>287</v>
      </c>
      <c r="B403" s="275"/>
      <c r="C403" s="339">
        <v>0</v>
      </c>
      <c r="D403" s="340">
        <v>0</v>
      </c>
      <c r="E403" s="276">
        <f t="shared" si="6"/>
        <v>0</v>
      </c>
      <c r="F403" s="339">
        <v>0</v>
      </c>
      <c r="G403" s="340">
        <v>0</v>
      </c>
      <c r="H403" s="277">
        <f t="shared" si="7"/>
        <v>0</v>
      </c>
      <c r="I403" s="339">
        <v>0</v>
      </c>
      <c r="J403" s="340">
        <v>0</v>
      </c>
      <c r="K403" s="277">
        <f t="shared" si="8"/>
        <v>0</v>
      </c>
      <c r="M403" s="278"/>
    </row>
    <row r="404" spans="1:13" x14ac:dyDescent="0.3">
      <c r="A404" s="913" t="s">
        <v>56</v>
      </c>
      <c r="B404" s="914"/>
      <c r="C404" s="279">
        <f>IF(D404=0,0,(C392*D392+C393*D393+C394*D394+C395*D395+C396*D396+C397*D397+C398*D398+C399*D399+C400*D400+C401*D401+C402*D402+C403*D403)/D404)</f>
        <v>0</v>
      </c>
      <c r="D404" s="280">
        <f>SUM(D392:D403)</f>
        <v>0</v>
      </c>
      <c r="E404" s="281">
        <f>SUM(E392:E403)</f>
        <v>0</v>
      </c>
      <c r="F404" s="279">
        <f>IF(G404=0,0,(F392*G392+F393*G393+F394*G394+F395*G395+F396*G396+F397*G397+F398*G398+F399*G399+F400*G400+F401*G401+F402*G402+F403*G403)/G404)</f>
        <v>0</v>
      </c>
      <c r="G404" s="280">
        <f>SUM(G392:G403)</f>
        <v>0</v>
      </c>
      <c r="H404" s="282">
        <f>SUM(H392:H403)</f>
        <v>0</v>
      </c>
      <c r="I404" s="279">
        <f>IF(J404=0,0,(I392*J392+I393*J393+I394*J394+I395*J395+I396*J396+I397*J397+I398*J398+I399*J399+I400*J400+I401*J401+I402*J402+I403*J403)/J404)</f>
        <v>0</v>
      </c>
      <c r="J404" s="280">
        <f>SUM(J392:J403)</f>
        <v>0</v>
      </c>
      <c r="K404" s="282">
        <f>SUM(K392:K403)</f>
        <v>0</v>
      </c>
      <c r="M404" s="278"/>
    </row>
    <row r="405" spans="1:13" x14ac:dyDescent="0.3">
      <c r="A405" s="233" t="s">
        <v>99</v>
      </c>
      <c r="B405" s="233"/>
      <c r="C405" s="283"/>
      <c r="D405" s="284"/>
      <c r="E405" s="285">
        <f>D39*(C392+C393+C394+C395+C396+C397+C398+C399+C400+C401+C402+C403)</f>
        <v>0</v>
      </c>
      <c r="F405" s="280"/>
      <c r="G405" s="280"/>
      <c r="H405" s="286">
        <f>E39*(F392+F393+F394+F395+F396+F397+F398+F399+F400+F401+F402+F403)</f>
        <v>0</v>
      </c>
      <c r="I405" s="280"/>
      <c r="J405" s="280"/>
      <c r="K405" s="286">
        <f>H39*(I392+I393+I394+I395+I396+I397+I398+I399+I400+I401+I402+I403)</f>
        <v>0</v>
      </c>
      <c r="M405" s="270"/>
    </row>
    <row r="406" spans="1:13" x14ac:dyDescent="0.3">
      <c r="A406" s="1041" t="s">
        <v>418</v>
      </c>
      <c r="B406" s="1042"/>
      <c r="C406" s="1042"/>
      <c r="D406" s="1043"/>
      <c r="E406" s="288">
        <f>E303+E304+E305</f>
        <v>0</v>
      </c>
      <c r="F406" s="289"/>
      <c r="G406" s="289"/>
      <c r="H406" s="290">
        <f>G303+G304+G305</f>
        <v>0</v>
      </c>
      <c r="I406" s="289"/>
      <c r="J406" s="289"/>
      <c r="K406" s="290">
        <f>J303+J304+J305</f>
        <v>0</v>
      </c>
      <c r="L406" s="142"/>
      <c r="M406" s="270"/>
    </row>
    <row r="407" spans="1:13" ht="12.75" customHeight="1" x14ac:dyDescent="0.3">
      <c r="A407" s="905" t="s">
        <v>469</v>
      </c>
      <c r="B407" s="906"/>
      <c r="C407" s="907"/>
      <c r="D407" s="908"/>
      <c r="E407" s="291">
        <f>SUM(E404:E405)</f>
        <v>0</v>
      </c>
      <c r="F407" s="289"/>
      <c r="G407" s="289"/>
      <c r="H407" s="292">
        <f>SUM(H404:H405)</f>
        <v>0</v>
      </c>
      <c r="I407" s="289"/>
      <c r="J407" s="289"/>
      <c r="K407" s="292">
        <f>SUM(K404:K405)</f>
        <v>0</v>
      </c>
      <c r="M407" s="270"/>
    </row>
    <row r="408" spans="1:13" x14ac:dyDescent="0.3">
      <c r="A408" s="905" t="s">
        <v>470</v>
      </c>
      <c r="B408" s="906"/>
      <c r="C408" s="907"/>
      <c r="D408" s="908"/>
      <c r="E408" s="291">
        <f>SUM(E406:E407)</f>
        <v>0</v>
      </c>
      <c r="F408" s="289"/>
      <c r="G408" s="289"/>
      <c r="H408" s="292">
        <f>SUM(H406:H407)</f>
        <v>0</v>
      </c>
      <c r="I408" s="289"/>
      <c r="J408" s="289"/>
      <c r="K408" s="292">
        <f>SUM(K406:K407)</f>
        <v>0</v>
      </c>
      <c r="M408" s="270"/>
    </row>
    <row r="409" spans="1:13" ht="12.75" customHeight="1" x14ac:dyDescent="0.3">
      <c r="A409" s="901" t="s">
        <v>257</v>
      </c>
      <c r="B409" s="902"/>
      <c r="C409" s="903"/>
      <c r="D409" s="904"/>
      <c r="E409" s="348">
        <f>E302</f>
        <v>0</v>
      </c>
      <c r="F409" s="349"/>
      <c r="G409" s="349"/>
      <c r="H409" s="350">
        <f>G302</f>
        <v>0</v>
      </c>
      <c r="I409" s="349"/>
      <c r="J409" s="349"/>
      <c r="K409" s="350">
        <f>J302</f>
        <v>0</v>
      </c>
      <c r="M409" s="293"/>
    </row>
    <row r="410" spans="1:13" ht="12.75" customHeight="1" x14ac:dyDescent="0.3">
      <c r="A410" s="901" t="s">
        <v>471</v>
      </c>
      <c r="B410" s="902"/>
      <c r="C410" s="903"/>
      <c r="D410" s="904"/>
      <c r="E410" s="348">
        <f>E407-E$409</f>
        <v>0</v>
      </c>
      <c r="F410" s="351"/>
      <c r="G410" s="351"/>
      <c r="H410" s="352">
        <f>H407-H$409</f>
        <v>0</v>
      </c>
      <c r="I410" s="351"/>
      <c r="J410" s="351"/>
      <c r="K410" s="352">
        <f>K407-K$409</f>
        <v>0</v>
      </c>
      <c r="M410" s="293"/>
    </row>
    <row r="411" spans="1:13" ht="12.75" customHeight="1" x14ac:dyDescent="0.3">
      <c r="A411" s="901" t="s">
        <v>472</v>
      </c>
      <c r="B411" s="902"/>
      <c r="C411" s="903"/>
      <c r="D411" s="904"/>
      <c r="E411" s="348">
        <f>E408-E$409</f>
        <v>0</v>
      </c>
      <c r="F411" s="349"/>
      <c r="G411" s="349"/>
      <c r="H411" s="352">
        <f>H408-H$409</f>
        <v>0</v>
      </c>
      <c r="I411" s="349"/>
      <c r="J411" s="349"/>
      <c r="K411" s="352">
        <f>K408-K$409</f>
        <v>0</v>
      </c>
      <c r="M411" s="293"/>
    </row>
    <row r="412" spans="1:13" ht="12.75" customHeight="1" x14ac:dyDescent="0.3"/>
    <row r="413" spans="1:13" x14ac:dyDescent="0.3">
      <c r="A413" s="900" t="s">
        <v>473</v>
      </c>
      <c r="B413" s="900"/>
      <c r="C413" s="900"/>
      <c r="D413" s="900"/>
      <c r="E413" s="900"/>
      <c r="F413" s="900"/>
      <c r="G413" s="900"/>
      <c r="H413" s="900"/>
      <c r="I413" s="145"/>
      <c r="J413" s="145"/>
      <c r="K413" s="145"/>
    </row>
    <row r="414" spans="1:13" ht="18" customHeight="1" x14ac:dyDescent="0.3">
      <c r="A414" s="257"/>
      <c r="B414" s="257" t="s">
        <v>288</v>
      </c>
      <c r="D414" s="255"/>
      <c r="E414" s="255"/>
      <c r="F414" s="255"/>
      <c r="G414" s="255"/>
    </row>
    <row r="415" spans="1:13" ht="18" customHeight="1" x14ac:dyDescent="0.3">
      <c r="A415" s="257"/>
      <c r="B415" s="257" t="s">
        <v>289</v>
      </c>
      <c r="D415" s="255"/>
      <c r="E415" s="255"/>
      <c r="F415" s="255"/>
      <c r="G415" s="255"/>
    </row>
    <row r="416" spans="1:13" x14ac:dyDescent="0.3">
      <c r="A416" s="257"/>
      <c r="B416" s="224"/>
      <c r="C416" s="255"/>
      <c r="D416" s="255"/>
      <c r="E416" s="255"/>
      <c r="F416" s="255"/>
      <c r="G416" s="255"/>
      <c r="H416" s="224"/>
      <c r="I416" s="224"/>
      <c r="J416" s="224"/>
      <c r="K416" s="224"/>
    </row>
    <row r="417" spans="1:15" x14ac:dyDescent="0.3">
      <c r="A417" s="900" t="s">
        <v>474</v>
      </c>
      <c r="B417" s="900"/>
      <c r="C417" s="900"/>
      <c r="D417" s="900"/>
      <c r="E417" s="900"/>
      <c r="F417" s="900"/>
      <c r="G417" s="900"/>
      <c r="H417" s="900"/>
      <c r="I417" s="145"/>
      <c r="J417" s="145"/>
      <c r="K417" s="145"/>
    </row>
    <row r="418" spans="1:15" ht="18" customHeight="1" x14ac:dyDescent="0.3">
      <c r="B418" s="117" t="s">
        <v>288</v>
      </c>
      <c r="H418" s="294"/>
      <c r="I418" s="294"/>
      <c r="J418" s="294"/>
      <c r="K418" s="294"/>
      <c r="L418" s="224"/>
    </row>
    <row r="419" spans="1:15" ht="18" customHeight="1" x14ac:dyDescent="0.3">
      <c r="A419" s="255"/>
      <c r="B419" s="255" t="s">
        <v>289</v>
      </c>
      <c r="H419" s="294"/>
      <c r="I419" s="294"/>
      <c r="J419" s="294"/>
      <c r="K419" s="294"/>
    </row>
    <row r="420" spans="1:15" x14ac:dyDescent="0.3">
      <c r="H420" s="294"/>
      <c r="I420" s="294"/>
      <c r="J420" s="294"/>
      <c r="K420" s="294"/>
    </row>
    <row r="421" spans="1:15" x14ac:dyDescent="0.3">
      <c r="A421" s="900" t="s">
        <v>574</v>
      </c>
      <c r="B421" s="900"/>
      <c r="C421" s="900"/>
      <c r="D421" s="900"/>
      <c r="E421" s="900"/>
      <c r="F421" s="900"/>
      <c r="G421" s="900"/>
      <c r="H421" s="900"/>
      <c r="I421" s="145"/>
      <c r="J421" s="145"/>
      <c r="K421" s="145"/>
    </row>
    <row r="422" spans="1:15" x14ac:dyDescent="0.3">
      <c r="A422" s="899"/>
      <c r="B422" s="899"/>
      <c r="C422" s="899"/>
      <c r="D422" s="899"/>
      <c r="E422" s="899"/>
      <c r="F422" s="899"/>
      <c r="G422" s="899"/>
      <c r="H422" s="899"/>
      <c r="I422" s="341"/>
      <c r="J422" s="341"/>
      <c r="K422" s="341"/>
    </row>
    <row r="423" spans="1:15" x14ac:dyDescent="0.3">
      <c r="A423" s="131"/>
      <c r="B423" s="131"/>
      <c r="C423" s="131"/>
      <c r="D423" s="131"/>
      <c r="E423" s="131"/>
      <c r="F423" s="131"/>
      <c r="G423" s="131"/>
      <c r="H423" s="131"/>
      <c r="I423" s="131"/>
      <c r="J423" s="131"/>
      <c r="K423" s="131"/>
    </row>
    <row r="424" spans="1:15" x14ac:dyDescent="0.3">
      <c r="A424" s="900" t="s">
        <v>290</v>
      </c>
      <c r="B424" s="900"/>
      <c r="C424" s="900"/>
      <c r="D424" s="900"/>
      <c r="E424" s="900"/>
      <c r="F424" s="900"/>
      <c r="G424" s="900"/>
      <c r="H424" s="900"/>
      <c r="I424" s="145"/>
      <c r="J424" s="145"/>
      <c r="K424" s="145"/>
      <c r="L424" s="252"/>
    </row>
    <row r="425" spans="1:15" ht="21" customHeight="1" x14ac:dyDescent="0.3">
      <c r="A425" s="252"/>
      <c r="B425" s="252"/>
      <c r="C425" s="252"/>
      <c r="D425" s="252"/>
      <c r="E425" s="252"/>
      <c r="F425" s="252"/>
      <c r="G425" s="252"/>
      <c r="H425" s="252"/>
      <c r="I425" s="252"/>
      <c r="J425" s="252"/>
      <c r="K425" s="252"/>
      <c r="L425" s="252"/>
      <c r="M425" s="252"/>
      <c r="N425" s="252"/>
      <c r="O425" s="252"/>
    </row>
    <row r="426" spans="1:15" ht="17.25" customHeight="1" x14ac:dyDescent="0.3">
      <c r="A426" s="941" t="s">
        <v>272</v>
      </c>
      <c r="B426" s="941"/>
      <c r="C426" s="941"/>
      <c r="D426" s="941"/>
      <c r="E426" s="941"/>
      <c r="F426" s="941"/>
      <c r="G426" s="941"/>
      <c r="H426" s="941"/>
      <c r="I426" s="263"/>
      <c r="J426" s="263"/>
      <c r="K426" s="263"/>
    </row>
    <row r="427" spans="1:15" x14ac:dyDescent="0.3">
      <c r="A427" s="263"/>
      <c r="B427" s="263"/>
      <c r="C427" s="263"/>
      <c r="D427" s="263"/>
      <c r="E427" s="263"/>
      <c r="F427" s="263"/>
      <c r="G427" s="263"/>
      <c r="H427" s="263"/>
      <c r="I427" s="263"/>
      <c r="J427" s="263"/>
      <c r="K427" s="263"/>
    </row>
    <row r="428" spans="1:15" x14ac:dyDescent="0.3">
      <c r="A428" s="252"/>
      <c r="B428" s="252"/>
      <c r="C428" s="926" t="s">
        <v>28</v>
      </c>
      <c r="D428" s="926"/>
      <c r="E428" s="926" t="s">
        <v>29</v>
      </c>
      <c r="F428" s="926"/>
      <c r="G428" s="926" t="s">
        <v>650</v>
      </c>
      <c r="H428" s="926"/>
      <c r="I428" s="142"/>
      <c r="J428" s="142"/>
      <c r="K428" s="142"/>
      <c r="L428" s="142"/>
    </row>
    <row r="429" spans="1:15" x14ac:dyDescent="0.3">
      <c r="A429" s="910" t="s">
        <v>103</v>
      </c>
      <c r="B429" s="911"/>
      <c r="C429" s="910">
        <f>D38</f>
        <v>0</v>
      </c>
      <c r="D429" s="911"/>
      <c r="E429" s="910">
        <f>E38</f>
        <v>0</v>
      </c>
      <c r="F429" s="911"/>
      <c r="G429" s="910">
        <f>F38</f>
        <v>0</v>
      </c>
      <c r="H429" s="911"/>
      <c r="I429" s="261"/>
      <c r="J429" s="261"/>
      <c r="K429" s="261"/>
      <c r="L429" s="252"/>
      <c r="M429" s="260"/>
      <c r="N429" s="252"/>
      <c r="O429" s="252"/>
    </row>
    <row r="430" spans="1:15" ht="43.2" x14ac:dyDescent="0.3">
      <c r="A430" s="942"/>
      <c r="B430" s="943"/>
      <c r="C430" s="343" t="s">
        <v>394</v>
      </c>
      <c r="D430" s="344" t="s">
        <v>275</v>
      </c>
      <c r="E430" s="343" t="s">
        <v>394</v>
      </c>
      <c r="F430" s="344" t="s">
        <v>275</v>
      </c>
      <c r="G430" s="343" t="s">
        <v>394</v>
      </c>
      <c r="H430" s="344" t="s">
        <v>275</v>
      </c>
    </row>
    <row r="431" spans="1:15" x14ac:dyDescent="0.3">
      <c r="A431" s="266" t="s">
        <v>276</v>
      </c>
      <c r="B431" s="267"/>
      <c r="C431" s="335">
        <v>0</v>
      </c>
      <c r="D431" s="269">
        <f>C431*$C$429</f>
        <v>0</v>
      </c>
      <c r="E431" s="335">
        <v>0</v>
      </c>
      <c r="F431" s="269">
        <f>E431*$E$429</f>
        <v>0</v>
      </c>
      <c r="G431" s="335">
        <v>0</v>
      </c>
      <c r="H431" s="269">
        <f>G431*$E$429</f>
        <v>0</v>
      </c>
    </row>
    <row r="432" spans="1:15" x14ac:dyDescent="0.3">
      <c r="A432" s="271" t="s">
        <v>277</v>
      </c>
      <c r="B432" s="205"/>
      <c r="C432" s="337">
        <v>0</v>
      </c>
      <c r="D432" s="273">
        <f>C432*$C$429</f>
        <v>0</v>
      </c>
      <c r="E432" s="337">
        <v>0</v>
      </c>
      <c r="F432" s="273">
        <f>E432*$E$429</f>
        <v>0</v>
      </c>
      <c r="G432" s="337">
        <v>0</v>
      </c>
      <c r="H432" s="273">
        <f>G432*$E$429</f>
        <v>0</v>
      </c>
    </row>
    <row r="433" spans="1:13" x14ac:dyDescent="0.3">
      <c r="A433" s="271" t="s">
        <v>278</v>
      </c>
      <c r="B433" s="205"/>
      <c r="C433" s="337">
        <v>0</v>
      </c>
      <c r="D433" s="273">
        <f t="shared" ref="D433:D442" si="9">C433*$C$429</f>
        <v>0</v>
      </c>
      <c r="E433" s="337">
        <v>0</v>
      </c>
      <c r="F433" s="273">
        <f t="shared" ref="F433:F442" si="10">E433*$E$429</f>
        <v>0</v>
      </c>
      <c r="G433" s="337">
        <v>0</v>
      </c>
      <c r="H433" s="273">
        <f t="shared" ref="H433:H442" si="11">G433*$E$429</f>
        <v>0</v>
      </c>
    </row>
    <row r="434" spans="1:13" ht="12.75" customHeight="1" x14ac:dyDescent="0.3">
      <c r="A434" s="271" t="s">
        <v>279</v>
      </c>
      <c r="B434" s="205"/>
      <c r="C434" s="337">
        <v>0</v>
      </c>
      <c r="D434" s="273">
        <f t="shared" si="9"/>
        <v>0</v>
      </c>
      <c r="E434" s="337">
        <v>0</v>
      </c>
      <c r="F434" s="273">
        <f t="shared" si="10"/>
        <v>0</v>
      </c>
      <c r="G434" s="337">
        <v>0</v>
      </c>
      <c r="H434" s="273">
        <f t="shared" si="11"/>
        <v>0</v>
      </c>
    </row>
    <row r="435" spans="1:13" x14ac:dyDescent="0.3">
      <c r="A435" s="271" t="s">
        <v>280</v>
      </c>
      <c r="B435" s="205"/>
      <c r="C435" s="337">
        <v>0</v>
      </c>
      <c r="D435" s="273">
        <f t="shared" si="9"/>
        <v>0</v>
      </c>
      <c r="E435" s="337">
        <v>0</v>
      </c>
      <c r="F435" s="273">
        <f t="shared" si="10"/>
        <v>0</v>
      </c>
      <c r="G435" s="337">
        <v>0</v>
      </c>
      <c r="H435" s="273">
        <f t="shared" si="11"/>
        <v>0</v>
      </c>
    </row>
    <row r="436" spans="1:13" x14ac:dyDescent="0.3">
      <c r="A436" s="271" t="s">
        <v>281</v>
      </c>
      <c r="B436" s="205"/>
      <c r="C436" s="337">
        <v>0</v>
      </c>
      <c r="D436" s="273">
        <f t="shared" si="9"/>
        <v>0</v>
      </c>
      <c r="E436" s="337">
        <v>0</v>
      </c>
      <c r="F436" s="273">
        <f t="shared" si="10"/>
        <v>0</v>
      </c>
      <c r="G436" s="337">
        <v>0</v>
      </c>
      <c r="H436" s="273">
        <f t="shared" si="11"/>
        <v>0</v>
      </c>
    </row>
    <row r="437" spans="1:13" x14ac:dyDescent="0.3">
      <c r="A437" s="271" t="s">
        <v>282</v>
      </c>
      <c r="B437" s="205"/>
      <c r="C437" s="337">
        <v>0</v>
      </c>
      <c r="D437" s="273">
        <f t="shared" si="9"/>
        <v>0</v>
      </c>
      <c r="E437" s="337">
        <v>0</v>
      </c>
      <c r="F437" s="273">
        <f t="shared" si="10"/>
        <v>0</v>
      </c>
      <c r="G437" s="337">
        <v>0</v>
      </c>
      <c r="H437" s="273">
        <f t="shared" si="11"/>
        <v>0</v>
      </c>
    </row>
    <row r="438" spans="1:13" x14ac:dyDescent="0.3">
      <c r="A438" s="271" t="s">
        <v>283</v>
      </c>
      <c r="B438" s="205"/>
      <c r="C438" s="337">
        <v>0</v>
      </c>
      <c r="D438" s="273">
        <f t="shared" si="9"/>
        <v>0</v>
      </c>
      <c r="E438" s="337">
        <v>0</v>
      </c>
      <c r="F438" s="273">
        <f t="shared" si="10"/>
        <v>0</v>
      </c>
      <c r="G438" s="337">
        <v>0</v>
      </c>
      <c r="H438" s="273">
        <f t="shared" si="11"/>
        <v>0</v>
      </c>
    </row>
    <row r="439" spans="1:13" x14ac:dyDescent="0.3">
      <c r="A439" s="271" t="s">
        <v>284</v>
      </c>
      <c r="B439" s="205"/>
      <c r="C439" s="337">
        <v>0</v>
      </c>
      <c r="D439" s="273">
        <f t="shared" si="9"/>
        <v>0</v>
      </c>
      <c r="E439" s="337">
        <v>0</v>
      </c>
      <c r="F439" s="273">
        <f t="shared" si="10"/>
        <v>0</v>
      </c>
      <c r="G439" s="337">
        <v>0</v>
      </c>
      <c r="H439" s="273">
        <f t="shared" si="11"/>
        <v>0</v>
      </c>
    </row>
    <row r="440" spans="1:13" x14ac:dyDescent="0.3">
      <c r="A440" s="271" t="s">
        <v>285</v>
      </c>
      <c r="B440" s="205"/>
      <c r="C440" s="337">
        <v>0</v>
      </c>
      <c r="D440" s="273">
        <f t="shared" si="9"/>
        <v>0</v>
      </c>
      <c r="E440" s="337">
        <v>0</v>
      </c>
      <c r="F440" s="273">
        <f t="shared" si="10"/>
        <v>0</v>
      </c>
      <c r="G440" s="337">
        <v>0</v>
      </c>
      <c r="H440" s="273">
        <f t="shared" si="11"/>
        <v>0</v>
      </c>
    </row>
    <row r="441" spans="1:13" x14ac:dyDescent="0.3">
      <c r="A441" s="271" t="s">
        <v>286</v>
      </c>
      <c r="B441" s="205"/>
      <c r="C441" s="337">
        <v>0</v>
      </c>
      <c r="D441" s="273">
        <f t="shared" si="9"/>
        <v>0</v>
      </c>
      <c r="E441" s="337">
        <v>0</v>
      </c>
      <c r="F441" s="273">
        <f t="shared" si="10"/>
        <v>0</v>
      </c>
      <c r="G441" s="337">
        <v>0</v>
      </c>
      <c r="H441" s="273">
        <f t="shared" si="11"/>
        <v>0</v>
      </c>
    </row>
    <row r="442" spans="1:13" ht="12.75" customHeight="1" x14ac:dyDescent="0.3">
      <c r="A442" s="274" t="s">
        <v>287</v>
      </c>
      <c r="B442" s="275"/>
      <c r="C442" s="339">
        <v>0</v>
      </c>
      <c r="D442" s="277">
        <f t="shared" si="9"/>
        <v>0</v>
      </c>
      <c r="E442" s="339">
        <v>0</v>
      </c>
      <c r="F442" s="277">
        <f t="shared" si="10"/>
        <v>0</v>
      </c>
      <c r="G442" s="339">
        <v>0</v>
      </c>
      <c r="H442" s="277">
        <f t="shared" si="11"/>
        <v>0</v>
      </c>
    </row>
    <row r="443" spans="1:13" x14ac:dyDescent="0.3">
      <c r="A443" s="913" t="s">
        <v>99</v>
      </c>
      <c r="B443" s="914"/>
      <c r="C443" s="197"/>
      <c r="D443" s="286">
        <f>D39*(C431+C432+C433+C434+C435+C436+C437+C438+C439+C440+C441+C442)</f>
        <v>0</v>
      </c>
      <c r="E443" s="295"/>
      <c r="F443" s="281">
        <f>E39*(E431+E432+E433+E434+E435+E436+E437+E438+E439+E440+E441+E442)</f>
        <v>0</v>
      </c>
      <c r="G443" s="295"/>
      <c r="H443" s="281">
        <f>F39*(G431+G432+G433+G434+G435+G436+G437+G438+G439+G440+G441+G442)</f>
        <v>0</v>
      </c>
      <c r="I443" s="157"/>
      <c r="J443" s="157"/>
      <c r="K443" s="157"/>
      <c r="L443" s="260"/>
      <c r="M443" s="260"/>
    </row>
    <row r="444" spans="1:13" x14ac:dyDescent="0.3">
      <c r="A444" s="913" t="s">
        <v>451</v>
      </c>
      <c r="B444" s="914"/>
      <c r="C444" s="1056"/>
      <c r="D444" s="288">
        <f>E303+E304+E305</f>
        <v>0</v>
      </c>
      <c r="E444" s="296"/>
      <c r="F444" s="281">
        <f>G303+G304+G305</f>
        <v>0</v>
      </c>
      <c r="G444" s="296"/>
      <c r="H444" s="281">
        <f>I303+I304+I305</f>
        <v>0</v>
      </c>
      <c r="I444" s="255"/>
      <c r="J444" s="255"/>
      <c r="K444" s="255"/>
      <c r="L444" s="260"/>
      <c r="M444" s="260"/>
    </row>
    <row r="445" spans="1:13" x14ac:dyDescent="0.3">
      <c r="A445" s="944" t="s">
        <v>469</v>
      </c>
      <c r="B445" s="945"/>
      <c r="C445" s="946"/>
      <c r="D445" s="297">
        <f>SUM(D431:D443)</f>
        <v>0</v>
      </c>
      <c r="E445" s="295"/>
      <c r="F445" s="298">
        <f>SUM(F431:F443)</f>
        <v>0</v>
      </c>
      <c r="G445" s="295"/>
      <c r="H445" s="298">
        <f>SUM(H431:H443)</f>
        <v>0</v>
      </c>
      <c r="I445" s="255"/>
      <c r="J445" s="255"/>
      <c r="K445" s="255"/>
      <c r="L445" s="260"/>
      <c r="M445" s="260"/>
    </row>
    <row r="446" spans="1:13" x14ac:dyDescent="0.3">
      <c r="A446" s="944" t="s">
        <v>470</v>
      </c>
      <c r="B446" s="945"/>
      <c r="C446" s="946"/>
      <c r="D446" s="297">
        <f>SUM(D444:D445)</f>
        <v>0</v>
      </c>
      <c r="E446" s="299"/>
      <c r="F446" s="297">
        <f>SUM(F444:F445)</f>
        <v>0</v>
      </c>
      <c r="G446" s="299"/>
      <c r="H446" s="297">
        <f>SUM(H444:H445)</f>
        <v>0</v>
      </c>
      <c r="I446" s="157"/>
      <c r="J446" s="157"/>
      <c r="K446" s="157"/>
      <c r="L446" s="260"/>
      <c r="M446" s="260"/>
    </row>
    <row r="447" spans="1:13" x14ac:dyDescent="0.3">
      <c r="A447" s="1061" t="s">
        <v>257</v>
      </c>
      <c r="B447" s="1062"/>
      <c r="C447" s="1063"/>
      <c r="D447" s="345">
        <f>E302</f>
        <v>0</v>
      </c>
      <c r="E447" s="346"/>
      <c r="F447" s="345">
        <f>G302</f>
        <v>0</v>
      </c>
      <c r="G447" s="346"/>
      <c r="H447" s="345">
        <f>I302</f>
        <v>0</v>
      </c>
      <c r="I447" s="157"/>
      <c r="J447" s="157"/>
      <c r="K447" s="157"/>
      <c r="L447" s="300"/>
      <c r="M447" s="260"/>
    </row>
    <row r="448" spans="1:13" ht="30" customHeight="1" x14ac:dyDescent="0.3">
      <c r="A448" s="901" t="s">
        <v>471</v>
      </c>
      <c r="B448" s="902"/>
      <c r="C448" s="1060"/>
      <c r="D448" s="345">
        <f>D445-D447</f>
        <v>0</v>
      </c>
      <c r="E448" s="346"/>
      <c r="F448" s="345">
        <f>F445-F$447</f>
        <v>0</v>
      </c>
      <c r="G448" s="346"/>
      <c r="H448" s="345">
        <f>H445-H$447</f>
        <v>0</v>
      </c>
      <c r="I448" s="157"/>
      <c r="J448" s="157"/>
      <c r="K448" s="157"/>
      <c r="L448" s="301"/>
      <c r="M448" s="302"/>
    </row>
    <row r="449" spans="1:15" ht="29.25" customHeight="1" x14ac:dyDescent="0.3">
      <c r="A449" s="901" t="s">
        <v>472</v>
      </c>
      <c r="B449" s="902"/>
      <c r="C449" s="1060"/>
      <c r="D449" s="345">
        <f>D446-D447</f>
        <v>0</v>
      </c>
      <c r="E449" s="347"/>
      <c r="F449" s="345">
        <f>F446-F$447</f>
        <v>0</v>
      </c>
      <c r="G449" s="347"/>
      <c r="H449" s="345">
        <f>H446-H$447</f>
        <v>0</v>
      </c>
      <c r="I449" s="157"/>
      <c r="J449" s="157"/>
      <c r="K449" s="157"/>
      <c r="L449" s="300"/>
      <c r="M449" s="260"/>
    </row>
    <row r="450" spans="1:15" x14ac:dyDescent="0.3">
      <c r="G450" s="157"/>
      <c r="H450" s="157"/>
      <c r="I450" s="157"/>
      <c r="J450" s="157"/>
      <c r="K450" s="157"/>
      <c r="L450" s="260"/>
      <c r="M450" s="260"/>
    </row>
    <row r="451" spans="1:15" ht="7.5" customHeight="1" x14ac:dyDescent="0.3">
      <c r="A451" s="85"/>
      <c r="B451" s="85"/>
      <c r="C451" s="85"/>
      <c r="D451" s="85"/>
      <c r="E451" s="85"/>
      <c r="F451" s="85"/>
      <c r="G451" s="85"/>
      <c r="H451" s="85"/>
      <c r="I451" s="85"/>
      <c r="J451" s="85"/>
      <c r="K451" s="85"/>
    </row>
    <row r="452" spans="1:15" x14ac:dyDescent="0.3">
      <c r="A452" s="900" t="s">
        <v>475</v>
      </c>
      <c r="B452" s="900"/>
      <c r="C452" s="900"/>
      <c r="D452" s="900"/>
      <c r="E452" s="900"/>
      <c r="F452" s="900"/>
      <c r="G452" s="900"/>
    </row>
    <row r="453" spans="1:15" ht="21.75" customHeight="1" x14ac:dyDescent="0.3">
      <c r="A453" s="257"/>
      <c r="B453" s="257" t="s">
        <v>288</v>
      </c>
      <c r="D453" s="255"/>
      <c r="E453" s="255"/>
      <c r="F453" s="255"/>
      <c r="G453" s="255"/>
    </row>
    <row r="454" spans="1:15" ht="18" customHeight="1" x14ac:dyDescent="0.3">
      <c r="A454" s="257"/>
      <c r="B454" s="257" t="s">
        <v>289</v>
      </c>
      <c r="D454" s="255"/>
      <c r="E454" s="255"/>
      <c r="F454" s="255"/>
      <c r="G454" s="255"/>
    </row>
    <row r="455" spans="1:15" x14ac:dyDescent="0.3">
      <c r="A455" s="257"/>
      <c r="C455" s="255"/>
      <c r="D455" s="255"/>
      <c r="E455" s="255"/>
      <c r="F455" s="255"/>
      <c r="G455" s="255"/>
    </row>
    <row r="456" spans="1:15" x14ac:dyDescent="0.3">
      <c r="A456" s="900" t="s">
        <v>476</v>
      </c>
      <c r="B456" s="900"/>
      <c r="C456" s="900"/>
      <c r="D456" s="900"/>
      <c r="E456" s="900"/>
      <c r="F456" s="900"/>
      <c r="G456" s="900"/>
    </row>
    <row r="457" spans="1:15" ht="21.75" customHeight="1" x14ac:dyDescent="0.3">
      <c r="B457" s="257" t="s">
        <v>288</v>
      </c>
      <c r="H457" s="303"/>
      <c r="I457" s="303"/>
      <c r="J457" s="303"/>
      <c r="K457" s="303"/>
      <c r="L457" s="224"/>
    </row>
    <row r="458" spans="1:15" ht="18" customHeight="1" x14ac:dyDescent="0.3">
      <c r="A458" s="255"/>
      <c r="B458" s="257" t="s">
        <v>289</v>
      </c>
      <c r="H458" s="303"/>
      <c r="I458" s="303"/>
      <c r="J458" s="303"/>
      <c r="K458" s="303"/>
    </row>
    <row r="459" spans="1:15" x14ac:dyDescent="0.3">
      <c r="H459" s="303"/>
      <c r="I459" s="303"/>
      <c r="J459" s="303"/>
      <c r="K459" s="303"/>
    </row>
    <row r="460" spans="1:15" x14ac:dyDescent="0.3">
      <c r="A460" s="900" t="s">
        <v>574</v>
      </c>
      <c r="B460" s="900"/>
      <c r="C460" s="900"/>
      <c r="D460" s="900"/>
      <c r="E460" s="900"/>
      <c r="F460" s="900"/>
      <c r="G460" s="900"/>
      <c r="H460" s="900"/>
      <c r="I460" s="145"/>
      <c r="J460" s="145"/>
      <c r="K460" s="145"/>
    </row>
    <row r="461" spans="1:15" x14ac:dyDescent="0.3">
      <c r="A461" s="899"/>
      <c r="B461" s="899"/>
      <c r="C461" s="899"/>
      <c r="D461" s="899"/>
      <c r="E461" s="899"/>
      <c r="F461" s="899"/>
      <c r="G461" s="899"/>
      <c r="H461" s="899"/>
      <c r="I461" s="341"/>
      <c r="J461" s="341"/>
      <c r="K461" s="341"/>
    </row>
    <row r="462" spans="1:15" x14ac:dyDescent="0.3">
      <c r="H462" s="303"/>
      <c r="I462" s="303"/>
      <c r="J462" s="303"/>
      <c r="K462" s="303"/>
      <c r="L462" s="142"/>
      <c r="M462" s="142"/>
    </row>
    <row r="463" spans="1:15" x14ac:dyDescent="0.3">
      <c r="A463" s="900" t="s">
        <v>290</v>
      </c>
      <c r="B463" s="900"/>
      <c r="C463" s="900"/>
      <c r="D463" s="900"/>
      <c r="E463" s="900"/>
      <c r="F463" s="900"/>
      <c r="G463" s="900"/>
      <c r="H463" s="900"/>
      <c r="I463" s="145"/>
      <c r="J463" s="145"/>
      <c r="K463" s="145"/>
      <c r="L463" s="252"/>
    </row>
    <row r="464" spans="1:15" ht="21" customHeight="1" x14ac:dyDescent="0.3">
      <c r="A464" s="252"/>
      <c r="B464" s="252"/>
      <c r="C464" s="252"/>
      <c r="D464" s="252"/>
      <c r="E464" s="252"/>
      <c r="F464" s="252"/>
      <c r="G464" s="252"/>
      <c r="H464" s="252"/>
      <c r="I464" s="252"/>
      <c r="J464" s="252"/>
      <c r="K464" s="252"/>
      <c r="L464" s="252"/>
      <c r="M464" s="252"/>
      <c r="N464" s="252"/>
      <c r="O464" s="252"/>
    </row>
    <row r="465" spans="1:15" ht="17.25" customHeight="1" x14ac:dyDescent="0.3">
      <c r="A465" s="941" t="s">
        <v>272</v>
      </c>
      <c r="B465" s="941"/>
      <c r="C465" s="941"/>
      <c r="D465" s="941"/>
      <c r="E465" s="941"/>
      <c r="F465" s="941"/>
      <c r="G465" s="941"/>
      <c r="H465" s="941"/>
      <c r="I465" s="263"/>
      <c r="J465" s="263"/>
      <c r="K465" s="263"/>
    </row>
    <row r="466" spans="1:15" x14ac:dyDescent="0.3">
      <c r="A466" s="252"/>
      <c r="B466" s="252"/>
      <c r="C466" s="252"/>
      <c r="L466" s="23" t="s">
        <v>186</v>
      </c>
    </row>
    <row r="467" spans="1:15" x14ac:dyDescent="0.3">
      <c r="A467" s="252"/>
      <c r="B467" s="252"/>
      <c r="C467" s="252"/>
    </row>
    <row r="468" spans="1:15" x14ac:dyDescent="0.3">
      <c r="A468" s="342" t="s">
        <v>291</v>
      </c>
      <c r="B468" s="130"/>
      <c r="C468" s="252"/>
      <c r="D468" s="252"/>
      <c r="E468" s="252"/>
      <c r="F468" s="252"/>
      <c r="G468" s="252"/>
      <c r="H468" s="252"/>
      <c r="I468" s="252"/>
      <c r="J468" s="252"/>
      <c r="K468" s="252"/>
      <c r="L468" s="252"/>
      <c r="M468" s="252"/>
      <c r="N468" s="252"/>
      <c r="O468" s="252"/>
    </row>
    <row r="469" spans="1:15" x14ac:dyDescent="0.3">
      <c r="C469" s="252"/>
      <c r="D469" s="252"/>
      <c r="E469" s="252"/>
      <c r="F469" s="252"/>
      <c r="G469" s="252"/>
      <c r="H469" s="252"/>
      <c r="I469" s="252"/>
      <c r="J469" s="252"/>
      <c r="K469" s="252"/>
      <c r="L469" s="252"/>
      <c r="M469" s="252"/>
      <c r="N469" s="252"/>
      <c r="O469" s="252"/>
    </row>
    <row r="470" spans="1:15" ht="27.75" customHeight="1" x14ac:dyDescent="0.3">
      <c r="A470" s="957" t="s">
        <v>554</v>
      </c>
      <c r="B470" s="957"/>
      <c r="C470" s="957"/>
      <c r="D470" s="957"/>
      <c r="E470" s="957"/>
      <c r="F470" s="864"/>
      <c r="G470" s="864"/>
      <c r="H470" s="967"/>
      <c r="I470" s="967"/>
      <c r="J470" s="967"/>
      <c r="K470" s="967"/>
    </row>
    <row r="472" spans="1:15" x14ac:dyDescent="0.3">
      <c r="C472" s="255"/>
      <c r="D472" s="255"/>
      <c r="E472" s="255"/>
      <c r="F472" s="255"/>
      <c r="G472" s="255"/>
      <c r="H472" s="255"/>
      <c r="I472" s="255"/>
      <c r="J472" s="255"/>
      <c r="K472" s="255"/>
      <c r="L472" s="255"/>
    </row>
    <row r="473" spans="1:15" x14ac:dyDescent="0.3">
      <c r="A473" s="838" t="s">
        <v>182</v>
      </c>
      <c r="B473" s="838"/>
      <c r="C473" s="838"/>
      <c r="D473" s="255"/>
      <c r="E473" s="255"/>
      <c r="F473" s="255"/>
      <c r="G473" s="255"/>
      <c r="H473" s="255"/>
      <c r="I473" s="255"/>
      <c r="J473" s="255"/>
      <c r="K473" s="255"/>
      <c r="L473" s="255"/>
    </row>
    <row r="474" spans="1:15" ht="24" customHeight="1" x14ac:dyDescent="0.35">
      <c r="A474" s="1055" t="s">
        <v>746</v>
      </c>
      <c r="B474" s="1055"/>
      <c r="C474" s="1055"/>
      <c r="D474" s="1055"/>
      <c r="E474" s="1055"/>
      <c r="F474" s="1055"/>
      <c r="G474" s="1055"/>
      <c r="H474" s="255"/>
      <c r="I474" s="255"/>
      <c r="J474" s="255"/>
      <c r="K474" s="255"/>
      <c r="L474" s="255"/>
    </row>
    <row r="475" spans="1:15" ht="24" customHeight="1" x14ac:dyDescent="0.35">
      <c r="A475" s="873" t="s">
        <v>759</v>
      </c>
      <c r="B475" s="873"/>
      <c r="C475" s="931"/>
      <c r="D475" s="306"/>
      <c r="E475" s="306"/>
      <c r="F475" s="306"/>
      <c r="G475" s="306"/>
      <c r="H475" s="255"/>
      <c r="I475" s="255"/>
      <c r="J475" s="255"/>
      <c r="K475" s="255"/>
      <c r="L475" s="255"/>
    </row>
    <row r="476" spans="1:15" x14ac:dyDescent="0.3">
      <c r="C476" s="255"/>
      <c r="D476" s="255"/>
      <c r="E476" s="255"/>
      <c r="F476" s="255"/>
      <c r="G476" s="255"/>
      <c r="H476" s="255"/>
      <c r="I476" s="255"/>
      <c r="J476" s="255"/>
      <c r="K476" s="255"/>
      <c r="L476" s="255"/>
    </row>
    <row r="477" spans="1:15" x14ac:dyDescent="0.3">
      <c r="C477" s="255"/>
      <c r="D477" s="255"/>
      <c r="E477" s="256"/>
      <c r="F477" s="255"/>
      <c r="G477" s="255"/>
      <c r="H477" s="255"/>
      <c r="I477" s="255"/>
      <c r="J477" s="255"/>
      <c r="K477" s="255"/>
      <c r="L477" s="255"/>
    </row>
    <row r="478" spans="1:15" x14ac:dyDescent="0.3">
      <c r="C478" s="255"/>
      <c r="D478" s="255"/>
      <c r="E478" s="255"/>
      <c r="F478" s="255"/>
      <c r="G478" s="255"/>
      <c r="H478" s="255"/>
      <c r="I478" s="255"/>
      <c r="J478" s="255"/>
      <c r="K478" s="255"/>
      <c r="L478" s="255"/>
    </row>
    <row r="479" spans="1:15" x14ac:dyDescent="0.3">
      <c r="C479" s="255"/>
      <c r="D479" s="255"/>
      <c r="E479" s="255"/>
      <c r="F479" s="255"/>
      <c r="G479" s="255"/>
      <c r="H479" s="255"/>
      <c r="I479" s="255"/>
      <c r="J479" s="255"/>
      <c r="K479" s="255"/>
      <c r="L479" s="255"/>
    </row>
    <row r="480" spans="1:15" ht="12.75" customHeight="1" x14ac:dyDescent="0.3">
      <c r="C480" s="255"/>
      <c r="D480" s="255"/>
      <c r="E480" s="255"/>
      <c r="F480" s="255"/>
      <c r="G480" s="255"/>
      <c r="H480" s="255"/>
      <c r="I480" s="255"/>
      <c r="J480" s="255"/>
      <c r="K480" s="255"/>
      <c r="L480" s="255"/>
    </row>
    <row r="481" spans="3:12" x14ac:dyDescent="0.3">
      <c r="C481" s="255"/>
      <c r="D481" s="255"/>
      <c r="E481" s="255"/>
      <c r="F481" s="255"/>
      <c r="G481" s="255"/>
      <c r="H481" s="255"/>
      <c r="I481" s="255"/>
      <c r="J481" s="255"/>
      <c r="K481" s="255"/>
      <c r="L481" s="255"/>
    </row>
    <row r="482" spans="3:12" x14ac:dyDescent="0.3">
      <c r="C482" s="255"/>
      <c r="D482" s="255"/>
      <c r="E482" s="255"/>
      <c r="F482" s="255"/>
      <c r="G482" s="255"/>
      <c r="H482" s="255"/>
      <c r="I482" s="255"/>
      <c r="J482" s="255"/>
      <c r="K482" s="255"/>
      <c r="L482" s="255"/>
    </row>
    <row r="483" spans="3:12" x14ac:dyDescent="0.3">
      <c r="C483" s="255"/>
      <c r="D483" s="255"/>
      <c r="E483" s="255"/>
      <c r="F483" s="255"/>
      <c r="G483" s="255"/>
      <c r="H483" s="255"/>
      <c r="I483" s="255"/>
      <c r="J483" s="255"/>
      <c r="K483" s="255"/>
      <c r="L483" s="255"/>
    </row>
    <row r="484" spans="3:12" x14ac:dyDescent="0.3">
      <c r="C484" s="255"/>
      <c r="D484" s="255"/>
      <c r="E484" s="255"/>
      <c r="F484" s="255"/>
      <c r="G484" s="255"/>
      <c r="H484" s="255"/>
      <c r="I484" s="255"/>
      <c r="J484" s="255"/>
      <c r="K484" s="255"/>
      <c r="L484" s="255"/>
    </row>
    <row r="485" spans="3:12" x14ac:dyDescent="0.3">
      <c r="C485" s="255"/>
      <c r="D485" s="255"/>
      <c r="E485" s="255"/>
      <c r="F485" s="255"/>
      <c r="G485" s="255"/>
      <c r="H485" s="255"/>
      <c r="I485" s="255"/>
      <c r="J485" s="255"/>
      <c r="K485" s="255"/>
      <c r="L485" s="255"/>
    </row>
    <row r="486" spans="3:12" ht="12.75" customHeight="1" x14ac:dyDescent="0.3">
      <c r="C486" s="255"/>
      <c r="D486" s="255"/>
      <c r="E486" s="255"/>
      <c r="F486" s="255"/>
      <c r="G486" s="255"/>
      <c r="H486" s="255"/>
      <c r="I486" s="255"/>
      <c r="J486" s="255"/>
      <c r="K486" s="255"/>
      <c r="L486" s="255"/>
    </row>
    <row r="487" spans="3:12" x14ac:dyDescent="0.3">
      <c r="C487" s="255"/>
      <c r="D487" s="255"/>
      <c r="E487" s="255"/>
      <c r="F487" s="255"/>
      <c r="G487" s="255"/>
      <c r="H487" s="255"/>
      <c r="I487" s="255"/>
      <c r="J487" s="255"/>
      <c r="K487" s="255"/>
      <c r="L487" s="255"/>
    </row>
    <row r="488" spans="3:12" x14ac:dyDescent="0.3">
      <c r="C488" s="255"/>
      <c r="D488" s="255"/>
      <c r="E488" s="255"/>
      <c r="F488" s="255"/>
      <c r="G488" s="255"/>
      <c r="H488" s="255"/>
      <c r="I488" s="255"/>
      <c r="J488" s="255"/>
      <c r="K488" s="255"/>
      <c r="L488" s="255"/>
    </row>
    <row r="489" spans="3:12" x14ac:dyDescent="0.3">
      <c r="C489" s="255"/>
      <c r="D489" s="255"/>
      <c r="E489" s="255"/>
      <c r="F489" s="255"/>
      <c r="G489" s="255"/>
      <c r="H489" s="255"/>
      <c r="I489" s="255"/>
      <c r="J489" s="255"/>
      <c r="K489" s="255"/>
      <c r="L489" s="255"/>
    </row>
  </sheetData>
  <sheetProtection algorithmName="SHA-512" hashValue="7NNFpPdxNj/o0uns2zs1Es63IgDqRcHmkHw9VAAKXGwYg+XRCAFORvKyfL+VGe1U/7LJRlqR70dheSseolFq3Q==" saltValue="DgYLSviOdoHjeN/TZlZXDA==" spinCount="100000" sheet="1" formatColumns="0" insertRows="0" insertHyperlinks="0" selectLockedCells="1"/>
  <protectedRanges>
    <protectedRange algorithmName="SHA-512" hashValue="L/RvDA1U87DF/lFabCW5tE034dEXVCx6rnaBKVx2cMVMJWn22UtC/h79AlNRgIxduLcjGQESr8qetyG9Ktwn7g==" saltValue="VYKzxXK+glSXEEHP4fHmaA==" spinCount="100000" sqref="G75:I88" name="Bereik1"/>
  </protectedRanges>
  <mergeCells count="337">
    <mergeCell ref="E299:F299"/>
    <mergeCell ref="A297:F297"/>
    <mergeCell ref="A304:D304"/>
    <mergeCell ref="A224:F224"/>
    <mergeCell ref="A55:F55"/>
    <mergeCell ref="A56:F56"/>
    <mergeCell ref="A61:E61"/>
    <mergeCell ref="A223:F223"/>
    <mergeCell ref="A187:H187"/>
    <mergeCell ref="A222:F222"/>
    <mergeCell ref="A64:E64"/>
    <mergeCell ref="A63:E63"/>
    <mergeCell ref="A102:F102"/>
    <mergeCell ref="A71:F71"/>
    <mergeCell ref="A76:E76"/>
    <mergeCell ref="A101:E101"/>
    <mergeCell ref="B277:D277"/>
    <mergeCell ref="F278:H278"/>
    <mergeCell ref="A229:F229"/>
    <mergeCell ref="A228:F228"/>
    <mergeCell ref="A258:F258"/>
    <mergeCell ref="A218:F218"/>
    <mergeCell ref="A225:F225"/>
    <mergeCell ref="A240:F240"/>
    <mergeCell ref="F5:H5"/>
    <mergeCell ref="F7:H7"/>
    <mergeCell ref="A28:B28"/>
    <mergeCell ref="A180:B180"/>
    <mergeCell ref="A179:B179"/>
    <mergeCell ref="A154:C154"/>
    <mergeCell ref="A34:B34"/>
    <mergeCell ref="A213:F213"/>
    <mergeCell ref="A212:F212"/>
    <mergeCell ref="A59:F59"/>
    <mergeCell ref="A65:F65"/>
    <mergeCell ref="A31:B31"/>
    <mergeCell ref="A70:H70"/>
    <mergeCell ref="A6:H6"/>
    <mergeCell ref="A8:H8"/>
    <mergeCell ref="A10:H10"/>
    <mergeCell ref="A27:B27"/>
    <mergeCell ref="A87:E87"/>
    <mergeCell ref="A205:F205"/>
    <mergeCell ref="A52:E52"/>
    <mergeCell ref="A50:E50"/>
    <mergeCell ref="A69:C69"/>
    <mergeCell ref="A80:E80"/>
    <mergeCell ref="A57:E57"/>
    <mergeCell ref="A1:B1"/>
    <mergeCell ref="A3:H3"/>
    <mergeCell ref="H1:K1"/>
    <mergeCell ref="A191:F191"/>
    <mergeCell ref="A41:H41"/>
    <mergeCell ref="A49:E49"/>
    <mergeCell ref="A60:E60"/>
    <mergeCell ref="A51:E51"/>
    <mergeCell ref="D30:H30"/>
    <mergeCell ref="D31:H32"/>
    <mergeCell ref="A78:E78"/>
    <mergeCell ref="A82:E82"/>
    <mergeCell ref="A88:E88"/>
    <mergeCell ref="A77:E77"/>
    <mergeCell ref="A115:F115"/>
    <mergeCell ref="A79:E79"/>
    <mergeCell ref="A111:E111"/>
    <mergeCell ref="A20:E20"/>
    <mergeCell ref="A54:F54"/>
    <mergeCell ref="A85:E85"/>
    <mergeCell ref="A66:F66"/>
    <mergeCell ref="A130:C130"/>
    <mergeCell ref="G39:I39"/>
    <mergeCell ref="A43:B43"/>
    <mergeCell ref="A449:C449"/>
    <mergeCell ref="A448:C448"/>
    <mergeCell ref="A429:B429"/>
    <mergeCell ref="A447:C447"/>
    <mergeCell ref="A406:D406"/>
    <mergeCell ref="A342:K342"/>
    <mergeCell ref="A348:K351"/>
    <mergeCell ref="A310:D310"/>
    <mergeCell ref="A300:D300"/>
    <mergeCell ref="A311:D311"/>
    <mergeCell ref="F390:H390"/>
    <mergeCell ref="A370:H370"/>
    <mergeCell ref="A369:H369"/>
    <mergeCell ref="A327:D327"/>
    <mergeCell ref="A353:H353"/>
    <mergeCell ref="A320:D320"/>
    <mergeCell ref="A324:D324"/>
    <mergeCell ref="A322:D322"/>
    <mergeCell ref="A326:D326"/>
    <mergeCell ref="A374:H374"/>
    <mergeCell ref="I300:J300"/>
    <mergeCell ref="I314:J314"/>
    <mergeCell ref="G315:H315"/>
    <mergeCell ref="E314:F314"/>
    <mergeCell ref="A474:G474"/>
    <mergeCell ref="A371:H371"/>
    <mergeCell ref="A413:H413"/>
    <mergeCell ref="C389:E389"/>
    <mergeCell ref="A473:C473"/>
    <mergeCell ref="A444:C444"/>
    <mergeCell ref="A463:H463"/>
    <mergeCell ref="A443:B443"/>
    <mergeCell ref="A424:H424"/>
    <mergeCell ref="A452:G452"/>
    <mergeCell ref="A456:G456"/>
    <mergeCell ref="A445:C445"/>
    <mergeCell ref="C428:D428"/>
    <mergeCell ref="E428:F428"/>
    <mergeCell ref="A381:K381"/>
    <mergeCell ref="A382:K382"/>
    <mergeCell ref="A383:K384"/>
    <mergeCell ref="A470:K470"/>
    <mergeCell ref="G428:H428"/>
    <mergeCell ref="G429:H429"/>
    <mergeCell ref="E429:F429"/>
    <mergeCell ref="C429:D429"/>
    <mergeCell ref="A391:B391"/>
    <mergeCell ref="A390:B390"/>
    <mergeCell ref="A230:F230"/>
    <mergeCell ref="A238:F238"/>
    <mergeCell ref="A237:F237"/>
    <mergeCell ref="A255:F255"/>
    <mergeCell ref="A253:F253"/>
    <mergeCell ref="A219:F219"/>
    <mergeCell ref="A245:F245"/>
    <mergeCell ref="A241:F241"/>
    <mergeCell ref="L235:M235"/>
    <mergeCell ref="L236:N236"/>
    <mergeCell ref="A233:F233"/>
    <mergeCell ref="L242:N242"/>
    <mergeCell ref="L237:N237"/>
    <mergeCell ref="L223:P223"/>
    <mergeCell ref="A221:F221"/>
    <mergeCell ref="A243:F243"/>
    <mergeCell ref="A308:D308"/>
    <mergeCell ref="A302:D302"/>
    <mergeCell ref="A303:D303"/>
    <mergeCell ref="B271:D271"/>
    <mergeCell ref="E276:G276"/>
    <mergeCell ref="L244:O244"/>
    <mergeCell ref="A249:F249"/>
    <mergeCell ref="B273:D273"/>
    <mergeCell ref="A256:F256"/>
    <mergeCell ref="A259:F259"/>
    <mergeCell ref="A257:F257"/>
    <mergeCell ref="L259:M259"/>
    <mergeCell ref="F271:H271"/>
    <mergeCell ref="E270:F270"/>
    <mergeCell ref="A254:F254"/>
    <mergeCell ref="A246:F246"/>
    <mergeCell ref="B279:D279"/>
    <mergeCell ref="A294:F294"/>
    <mergeCell ref="G300:H300"/>
    <mergeCell ref="I299:J299"/>
    <mergeCell ref="M294:Q296"/>
    <mergeCell ref="B283:D283"/>
    <mergeCell ref="B284:D284"/>
    <mergeCell ref="B289:D289"/>
    <mergeCell ref="L215:M215"/>
    <mergeCell ref="A211:F211"/>
    <mergeCell ref="A220:F220"/>
    <mergeCell ref="L203:N203"/>
    <mergeCell ref="L205:M205"/>
    <mergeCell ref="L206:M206"/>
    <mergeCell ref="L207:M207"/>
    <mergeCell ref="L208:M208"/>
    <mergeCell ref="L209:M209"/>
    <mergeCell ref="A203:F203"/>
    <mergeCell ref="L210:M210"/>
    <mergeCell ref="M217:N217"/>
    <mergeCell ref="A214:F214"/>
    <mergeCell ref="L219:N219"/>
    <mergeCell ref="A215:F215"/>
    <mergeCell ref="A217:F217"/>
    <mergeCell ref="A216:F216"/>
    <mergeCell ref="A83:E83"/>
    <mergeCell ref="L103:N103"/>
    <mergeCell ref="A146:C146"/>
    <mergeCell ref="A103:E103"/>
    <mergeCell ref="A97:F97"/>
    <mergeCell ref="A199:F199"/>
    <mergeCell ref="A198:F198"/>
    <mergeCell ref="A201:F201"/>
    <mergeCell ref="A197:F197"/>
    <mergeCell ref="A194:F194"/>
    <mergeCell ref="A200:F200"/>
    <mergeCell ref="A114:E114"/>
    <mergeCell ref="A113:E113"/>
    <mergeCell ref="A193:F193"/>
    <mergeCell ref="A192:F192"/>
    <mergeCell ref="A196:F196"/>
    <mergeCell ref="A100:E100"/>
    <mergeCell ref="A195:F195"/>
    <mergeCell ref="A91:B91"/>
    <mergeCell ref="A112:E112"/>
    <mergeCell ref="A138:C138"/>
    <mergeCell ref="A98:E98"/>
    <mergeCell ref="A190:F190"/>
    <mergeCell ref="A184:B184"/>
    <mergeCell ref="A75:E75"/>
    <mergeCell ref="A11:H11"/>
    <mergeCell ref="A12:H12"/>
    <mergeCell ref="A13:H13"/>
    <mergeCell ref="A14:H14"/>
    <mergeCell ref="A15:H15"/>
    <mergeCell ref="A16:B16"/>
    <mergeCell ref="A23:B23"/>
    <mergeCell ref="A18:H18"/>
    <mergeCell ref="D33:H33"/>
    <mergeCell ref="A30:B30"/>
    <mergeCell ref="A33:B33"/>
    <mergeCell ref="A45:J45"/>
    <mergeCell ref="A37:C37"/>
    <mergeCell ref="A38:C38"/>
    <mergeCell ref="A39:C39"/>
    <mergeCell ref="F73:I73"/>
    <mergeCell ref="A312:D312"/>
    <mergeCell ref="A317:D317"/>
    <mergeCell ref="A315:D315"/>
    <mergeCell ref="E315:F315"/>
    <mergeCell ref="C390:E390"/>
    <mergeCell ref="F389:H389"/>
    <mergeCell ref="A62:F62"/>
    <mergeCell ref="A48:E48"/>
    <mergeCell ref="A53:E53"/>
    <mergeCell ref="A58:E58"/>
    <mergeCell ref="A86:E86"/>
    <mergeCell ref="A81:E81"/>
    <mergeCell ref="A239:F239"/>
    <mergeCell ref="B274:D274"/>
    <mergeCell ref="A232:F232"/>
    <mergeCell ref="A226:F226"/>
    <mergeCell ref="F273:H273"/>
    <mergeCell ref="B272:D272"/>
    <mergeCell ref="A242:F242"/>
    <mergeCell ref="A235:F235"/>
    <mergeCell ref="A244:F244"/>
    <mergeCell ref="A247:F247"/>
    <mergeCell ref="A250:F250"/>
    <mergeCell ref="A236:F236"/>
    <mergeCell ref="A282:B282"/>
    <mergeCell ref="B285:D285"/>
    <mergeCell ref="B290:D290"/>
    <mergeCell ref="B286:D286"/>
    <mergeCell ref="A288:C288"/>
    <mergeCell ref="A252:F252"/>
    <mergeCell ref="L258:M258"/>
    <mergeCell ref="A266:B266"/>
    <mergeCell ref="A276:D276"/>
    <mergeCell ref="L192:M192"/>
    <mergeCell ref="L201:M201"/>
    <mergeCell ref="A162:C162"/>
    <mergeCell ref="A121:C121"/>
    <mergeCell ref="A122:C122"/>
    <mergeCell ref="A99:E99"/>
    <mergeCell ref="A210:F210"/>
    <mergeCell ref="A206:F206"/>
    <mergeCell ref="A208:F208"/>
    <mergeCell ref="A170:C170"/>
    <mergeCell ref="A209:F209"/>
    <mergeCell ref="A202:F202"/>
    <mergeCell ref="A204:F204"/>
    <mergeCell ref="A207:F207"/>
    <mergeCell ref="A94:I94"/>
    <mergeCell ref="A268:J268"/>
    <mergeCell ref="A270:C270"/>
    <mergeCell ref="A251:F251"/>
    <mergeCell ref="A84:E84"/>
    <mergeCell ref="A355:H355"/>
    <mergeCell ref="F277:H277"/>
    <mergeCell ref="A263:B263"/>
    <mergeCell ref="A264:H264"/>
    <mergeCell ref="F272:H272"/>
    <mergeCell ref="B280:D280"/>
    <mergeCell ref="F279:H279"/>
    <mergeCell ref="B278:D278"/>
    <mergeCell ref="F274:I274"/>
    <mergeCell ref="F280:I280"/>
    <mergeCell ref="A329:K329"/>
    <mergeCell ref="A330:K330"/>
    <mergeCell ref="A331:K331"/>
    <mergeCell ref="J227:K230"/>
    <mergeCell ref="J231:K233"/>
    <mergeCell ref="A231:F231"/>
    <mergeCell ref="A234:F234"/>
    <mergeCell ref="A248:F248"/>
    <mergeCell ref="A227:F227"/>
    <mergeCell ref="A475:C475"/>
    <mergeCell ref="B292:D292"/>
    <mergeCell ref="A372:H372"/>
    <mergeCell ref="A363:D363"/>
    <mergeCell ref="A386:H386"/>
    <mergeCell ref="A375:D375"/>
    <mergeCell ref="B291:D291"/>
    <mergeCell ref="A335:K335"/>
    <mergeCell ref="A339:K341"/>
    <mergeCell ref="A465:H465"/>
    <mergeCell ref="A460:H460"/>
    <mergeCell ref="A430:B430"/>
    <mergeCell ref="A446:C446"/>
    <mergeCell ref="A410:D410"/>
    <mergeCell ref="A411:D411"/>
    <mergeCell ref="A461:H461"/>
    <mergeCell ref="G314:H314"/>
    <mergeCell ref="A296:F296"/>
    <mergeCell ref="I315:J315"/>
    <mergeCell ref="I389:K389"/>
    <mergeCell ref="I390:K390"/>
    <mergeCell ref="A332:K332"/>
    <mergeCell ref="A333:K333"/>
    <mergeCell ref="A426:H426"/>
    <mergeCell ref="A422:H422"/>
    <mergeCell ref="A417:H417"/>
    <mergeCell ref="A421:H421"/>
    <mergeCell ref="A409:D409"/>
    <mergeCell ref="A408:D408"/>
    <mergeCell ref="A354:H354"/>
    <mergeCell ref="A347:H347"/>
    <mergeCell ref="E300:F300"/>
    <mergeCell ref="A295:F295"/>
    <mergeCell ref="A404:B404"/>
    <mergeCell ref="A407:D407"/>
    <mergeCell ref="A318:D318"/>
    <mergeCell ref="A309:D309"/>
    <mergeCell ref="A356:H356"/>
    <mergeCell ref="A358:H359"/>
    <mergeCell ref="A361:D361"/>
    <mergeCell ref="A323:D323"/>
    <mergeCell ref="G299:H299"/>
    <mergeCell ref="A307:D307"/>
    <mergeCell ref="A299:D299"/>
    <mergeCell ref="A314:D314"/>
    <mergeCell ref="A319:D319"/>
    <mergeCell ref="A325:D325"/>
    <mergeCell ref="A305:D305"/>
  </mergeCells>
  <phoneticPr fontId="5" type="noConversion"/>
  <dataValidations disablePrompts="1" count="1">
    <dataValidation type="list" allowBlank="1" showInputMessage="1" showErrorMessage="1" sqref="G294" xr:uid="{00000000-0002-0000-0100-000000000000}">
      <formula1>"Maak uw keuze, Ja,Nee"</formula1>
    </dataValidation>
  </dataValidations>
  <hyperlinks>
    <hyperlink ref="L43" location="verkl_investeringen" display="Investeringen" xr:uid="{00000000-0004-0000-0100-000000000000}"/>
    <hyperlink ref="L48" location="verkl_oprichtingskosten" display="Oprichtingskosten" xr:uid="{00000000-0004-0000-0100-000001000000}"/>
    <hyperlink ref="L49" location="verkl_goodwill" display="Goodwill" xr:uid="{00000000-0004-0000-0100-000002000000}"/>
    <hyperlink ref="L62" location="verkl_vlott_activa" display="Vlottende activa" xr:uid="{00000000-0004-0000-0100-000003000000}"/>
    <hyperlink ref="L64" location="verkl_klantenvorderingen" display="Vorderingen op klanten" xr:uid="{00000000-0004-0000-0100-000004000000}"/>
    <hyperlink ref="L65" location="verkl_liquide_midd" display="Liquide middelen " xr:uid="{00000000-0004-0000-0100-000005000000}"/>
    <hyperlink ref="L91" location="verkl_financiering" display="Financiering" xr:uid="{00000000-0004-0000-0100-000006000000}"/>
    <hyperlink ref="L98" location="verkl_eigen_inbreng" display="Eigen inbreng" xr:uid="{00000000-0004-0000-0100-000007000000}"/>
    <hyperlink ref="L258" location="verkl_tot_vkost_bedrijfsec" display="Totaal vaste kosten bedrijfseconomische benadering" xr:uid="{00000000-0004-0000-0100-000008000000}"/>
    <hyperlink ref="L259" location="verkl_tot_vkost_kasstroom" display="Totaal vaste kosten kasstroombenadering" xr:uid="{00000000-0004-0000-0100-000009000000}"/>
    <hyperlink ref="L266" location="verkl_doodpuntomzet" display="Doodpuntomzet" xr:uid="{00000000-0004-0000-0100-00000A000000}"/>
    <hyperlink ref="A12" display="5.2 Investeringen" xr:uid="{00000000-0004-0000-0100-00000B000000}"/>
    <hyperlink ref="A11:H11" location="situatieschets" display="5.1 Situatieschets" xr:uid="{00000000-0004-0000-0100-00000C000000}"/>
    <hyperlink ref="A12:H12" location="oprichtingskosten" display="5.2 Investeringen" xr:uid="{00000000-0004-0000-0100-00000D000000}"/>
    <hyperlink ref="A13:H13" location="financiering" display="5.3 Financiering" xr:uid="{00000000-0004-0000-0100-00000E000000}"/>
    <hyperlink ref="A14:H14" location="vastekosten" display="5.4 Vaste kosten" xr:uid="{00000000-0004-0000-0100-00000F000000}"/>
    <hyperlink ref="A15:H15" location="doodpuntomzet" display="5.5 Doodpuntomzet" xr:uid="{00000000-0004-0000-0100-000010000000}"/>
    <hyperlink ref="L40" location="financieel_luik" display="top ▲" xr:uid="{00000000-0004-0000-0100-000011000000}"/>
    <hyperlink ref="L1" location="inhoudstafel" display="terug naar het beschrijvend luik ▲" xr:uid="{00000000-0004-0000-0100-000012000000}"/>
    <hyperlink ref="L89" location="financieel_luik" display="top ▲" xr:uid="{00000000-0004-0000-0100-000013000000}"/>
    <hyperlink ref="L261" location="financieel_luik" display="top ▲" xr:uid="{00000000-0004-0000-0100-000014000000}"/>
    <hyperlink ref="L328" location="financieel_luik" display="top ▲" xr:uid="{00000000-0004-0000-0100-000015000000}"/>
    <hyperlink ref="L187" location="verkl_vaste_kosten" display="vaste kosten" xr:uid="{00000000-0004-0000-0100-000016000000}"/>
    <hyperlink ref="L71" location="verkl_afschrijvingen" display="afschrijvingen" xr:uid="{00000000-0004-0000-0100-000017000000}"/>
    <hyperlink ref="L103" r:id="rId1" display="http://www.vlao.be/images_sub/pdf/subsidies/Brochure financiering.pdf" xr:uid="{00000000-0004-0000-0100-000018000000}"/>
    <hyperlink ref="L192" r:id="rId2" display="http://belastingen.vlaanderen.be/nlapps/default.asp" xr:uid="{00000000-0004-0000-0100-000019000000}"/>
    <hyperlink ref="L201" r:id="rId3" display="lijst van erkende boekhouders" xr:uid="{00000000-0004-0000-0100-00001A000000}"/>
    <hyperlink ref="L201:M201" r:id="rId4" display="Lijst van erkende boekhouders" xr:uid="{00000000-0004-0000-0100-00001B000000}"/>
    <hyperlink ref="L203" r:id="rId5" display="mogelijkheid tot subsidie via de Vlaamse overheid: " xr:uid="{00000000-0004-0000-0100-00001C000000}"/>
    <hyperlink ref="L205" r:id="rId6" display="bedragen vennootschapsbijdrage" xr:uid="{00000000-0004-0000-0100-00001D000000}"/>
    <hyperlink ref="L206" r:id="rId7" display="kostprijs neerlegging jaarrekening" xr:uid="{00000000-0004-0000-0100-00001E000000}"/>
    <hyperlink ref="L207" r:id="rId8" display="provinciebelastingen - provincie Antwerpen" xr:uid="{00000000-0004-0000-0100-00001F000000}"/>
    <hyperlink ref="L208" r:id="rId9" display="provinciebelastingen - provincie Limburg" xr:uid="{00000000-0004-0000-0100-000020000000}"/>
    <hyperlink ref="L209" r:id="rId10" display="provinciebelastingen - provincie Oost-Vlaanderen" xr:uid="{00000000-0004-0000-0100-000021000000}"/>
    <hyperlink ref="L210" r:id="rId11" display="provinciebelastingen - provincie West-Vlaanderen" xr:uid="{00000000-0004-0000-0100-000022000000}"/>
    <hyperlink ref="L206:M206" r:id="rId12" display="kostprijs neerlegging jaarrekening" xr:uid="{00000000-0004-0000-0100-000023000000}"/>
    <hyperlink ref="L215" r:id="rId13" display="overzicht mogelijke vergunningen:" xr:uid="{00000000-0004-0000-0100-000024000000}"/>
    <hyperlink ref="L217" r:id="rId14" xr:uid="{00000000-0004-0000-0100-000025000000}"/>
    <hyperlink ref="L218" r:id="rId15" xr:uid="{00000000-0004-0000-0100-000026000000}"/>
    <hyperlink ref="M232" r:id="rId16" display="berekening van uw loon" xr:uid="{00000000-0004-0000-0100-000027000000}"/>
    <hyperlink ref="L232" location="verkl_ond_loon" display="Ondernemersloon" xr:uid="{00000000-0004-0000-0100-000028000000}"/>
    <hyperlink ref="L235" r:id="rId17" display="berekening van de sociale bijdragen" xr:uid="{00000000-0004-0000-0100-000029000000}"/>
    <hyperlink ref="L239" r:id="rId18" xr:uid="{00000000-0004-0000-0100-00002A000000}"/>
    <hyperlink ref="L236" r:id="rId19" xr:uid="{00000000-0004-0000-0100-00002B000000}"/>
    <hyperlink ref="L244" r:id="rId20" location="N" xr:uid="{00000000-0004-0000-0100-00002C000000}"/>
    <hyperlink ref="L242" r:id="rId21" display="mogelijkheid tot subsidie via de Vlaamse overheid" xr:uid="{00000000-0004-0000-0100-00002D000000}"/>
    <hyperlink ref="L215:M215" r:id="rId22" display="Overzicht mogelijke vergunningen" xr:uid="{00000000-0004-0000-0100-00002E000000}"/>
    <hyperlink ref="A473:C473" location="'Beschrijvend luik'!A80" display="terug naar het beschrijvend luik ▲" xr:uid="{00000000-0004-0000-0100-00002F000000}"/>
    <hyperlink ref="L343" location="financieel_luik" display="top ▲" xr:uid="{00000000-0004-0000-0100-000030000000}"/>
    <hyperlink ref="L365" location="financieel_luik" display="top ▲" xr:uid="{00000000-0004-0000-0100-000031000000}"/>
    <hyperlink ref="L378" location="financieel_luik" display="top ▲" xr:uid="{00000000-0004-0000-0100-000032000000}"/>
    <hyperlink ref="L466" location="financieel_luik" display="top ▲" xr:uid="{00000000-0004-0000-0100-000033000000}"/>
    <hyperlink ref="A16:B16" location="haalbaarheidstoets" display="5.6 Haalbaarheidstoets" xr:uid="{00000000-0004-0000-0100-000034000000}"/>
    <hyperlink ref="L103:N103" r:id="rId23" display="Hoe kan de overheid uw financiering gemakkelijker maken?" xr:uid="{00000000-0004-0000-0100-000035000000}"/>
    <hyperlink ref="A3:H3" location="'Financieel luik trap 2b-3'!A1" display="U werkt met de subsidie voor inkomenstarief ? Gebruik Financieel luik trap 2b -3 of" xr:uid="{00000000-0004-0000-0100-000036000000}"/>
    <hyperlink ref="L207:M207" r:id="rId24" display="Provinciebelastingen - provincie Antwerpen" xr:uid="{00000000-0004-0000-0100-000037000000}"/>
    <hyperlink ref="L208:M208" r:id="rId25" display="Provinciebelastingen - provincie Limburg" xr:uid="{00000000-0004-0000-0100-000038000000}"/>
    <hyperlink ref="L216" r:id="rId26" display="autocontrolegids FAVV" xr:uid="{00000000-0004-0000-0100-000039000000}"/>
    <hyperlink ref="L303" r:id="rId27" xr:uid="{00000000-0004-0000-0100-00003A000000}"/>
    <hyperlink ref="A474:B474" location="'Financieel luik-trap 2 en 3'!financieel_luik2" display="6. Financieel luik trap 2 en 3: klik hier" xr:uid="{00000000-0004-0000-0100-00003B000000}"/>
    <hyperlink ref="A474:G474" location="'Financieel luik trap 2'!A1" display="6. Financieel luik trap 2: klik hier ▲" xr:uid="{00000000-0004-0000-0100-00003C000000}"/>
    <hyperlink ref="L296" r:id="rId28" xr:uid="{00000000-0004-0000-0100-00003D000000}"/>
    <hyperlink ref="M237:O237" r:id="rId29" display=" - Verzekering gewaarborgd inkomen" xr:uid="{00000000-0004-0000-0100-00003E000000}"/>
    <hyperlink ref="L237:N237" r:id="rId30" display="    - Verzekering gewaarborgd inkomen" xr:uid="{00000000-0004-0000-0100-00003F000000}"/>
    <hyperlink ref="L210:M210" r:id="rId31" display="Provinciebelastingen - provincie West-Vlaanderen" xr:uid="{00000000-0004-0000-0100-000040000000}"/>
    <hyperlink ref="L104" location="verkl_achtergest_lening" display="Achtergestelde lening" xr:uid="{00000000-0004-0000-0100-000041000000}"/>
    <hyperlink ref="L112" location="verkl_kaskrediet" display="Kaskrediet" xr:uid="{00000000-0004-0000-0100-000042000000}"/>
    <hyperlink ref="L113" location="verkl_leverancierskrediet" display="Leverancierskrediet" xr:uid="{00000000-0004-0000-0100-000043000000}"/>
    <hyperlink ref="L105" r:id="rId32" xr:uid="{00000000-0004-0000-0100-000044000000}"/>
    <hyperlink ref="M124" r:id="rId33" xr:uid="{00000000-0004-0000-0100-000045000000}"/>
    <hyperlink ref="M123" r:id="rId34" xr:uid="{00000000-0004-0000-0100-000046000000}"/>
    <hyperlink ref="M125" r:id="rId35" xr:uid="{00000000-0004-0000-0100-000047000000}"/>
    <hyperlink ref="L106" r:id="rId36" xr:uid="{00000000-0004-0000-0100-000048000000}"/>
    <hyperlink ref="L107" r:id="rId37" xr:uid="{00000000-0004-0000-0100-000049000000}"/>
    <hyperlink ref="M122" r:id="rId38" xr:uid="{00000000-0004-0000-0100-00004A000000}"/>
    <hyperlink ref="L39" location="verkl_doorger_kosten" display="Doorgerekende kosten" xr:uid="{00000000-0004-0000-0100-00004B000000}"/>
    <hyperlink ref="A4" location="'Financieel luik trap 2a-3'!A1" display="Financieel luik trap 2a-3" xr:uid="{C82FE964-DF59-4B07-8FF0-24A63FA150D2}"/>
  </hyperlinks>
  <printOptions horizontalCentered="1"/>
  <pageMargins left="0.19685039370078741" right="0.27559055118110237" top="1.0520833333333333" bottom="0.51181102362204722" header="0.51181102362204722" footer="0.31496062992125984"/>
  <pageSetup paperSize="9" orientation="landscape" r:id="rId39"/>
  <headerFooter alignWithMargins="0">
    <oddHeader>&amp;R&amp;G</oddHeader>
    <oddFooter>&amp;L&amp;"-,Standaard"november 2017&amp;C&amp;"-,Cursief"Financieel luik trap 1&amp;R&amp;"-,Cursief"p. &amp;P</oddFooter>
  </headerFooter>
  <rowBreaks count="17" manualBreakCount="17">
    <brk id="22" max="10" man="1"/>
    <brk id="42" max="10" man="1"/>
    <brk id="90" max="16383" man="1"/>
    <brk id="117" max="10" man="1"/>
    <brk id="153" max="10" man="1"/>
    <brk id="183" max="10" man="1"/>
    <brk id="214" max="10" man="1"/>
    <brk id="243" max="10" man="1"/>
    <brk id="265" max="10" man="1"/>
    <brk id="294" max="16383" man="1"/>
    <brk id="313" max="10" man="1"/>
    <brk id="336" max="10" man="1"/>
    <brk id="365" max="10" man="1"/>
    <brk id="386" max="10" man="1"/>
    <brk id="412" max="10" man="1"/>
    <brk id="427" max="10" man="1"/>
    <brk id="451" max="10" man="1"/>
  </rowBreaks>
  <ignoredErrors>
    <ignoredError sqref="F404 I404 I317" formula="1"/>
    <ignoredError sqref="G51" formulaRange="1"/>
    <ignoredError sqref="F123" unlockedFormula="1"/>
  </ignoredErrors>
  <drawing r:id="rId40"/>
  <legacyDrawing r:id="rId41"/>
  <legacyDrawingHF r:id="rId42"/>
  <mc:AlternateContent xmlns:mc="http://schemas.openxmlformats.org/markup-compatibility/2006">
    <mc:Choice Requires="x14">
      <controls>
        <mc:AlternateContent xmlns:mc="http://schemas.openxmlformats.org/markup-compatibility/2006">
          <mc:Choice Requires="x14">
            <control shapeId="2049" r:id="rId43" name="Vervolgkeuzelijst 1">
              <controlPr defaultSize="0" autoLine="0" autoPict="0" altText="Maak uw keuze...">
                <anchor moveWithCells="1">
                  <from>
                    <xdr:col>1</xdr:col>
                    <xdr:colOff>1181100</xdr:colOff>
                    <xdr:row>23</xdr:row>
                    <xdr:rowOff>83820</xdr:rowOff>
                  </from>
                  <to>
                    <xdr:col>4</xdr:col>
                    <xdr:colOff>502920</xdr:colOff>
                    <xdr:row>24</xdr:row>
                    <xdr:rowOff>160020</xdr:rowOff>
                  </to>
                </anchor>
              </controlPr>
            </control>
          </mc:Choice>
        </mc:AlternateContent>
        <mc:AlternateContent xmlns:mc="http://schemas.openxmlformats.org/markup-compatibility/2006">
          <mc:Choice Requires="x14">
            <control shapeId="2056" r:id="rId44" name="Selectievakje 8">
              <controlPr defaultSize="0" autoFill="0" autoLine="0" autoPict="0">
                <anchor moveWithCells="1" sizeWithCells="1">
                  <from>
                    <xdr:col>3</xdr:col>
                    <xdr:colOff>655320</xdr:colOff>
                    <xdr:row>361</xdr:row>
                    <xdr:rowOff>38100</xdr:rowOff>
                  </from>
                  <to>
                    <xdr:col>4</xdr:col>
                    <xdr:colOff>327660</xdr:colOff>
                    <xdr:row>362</xdr:row>
                    <xdr:rowOff>182880</xdr:rowOff>
                  </to>
                </anchor>
              </controlPr>
            </control>
          </mc:Choice>
        </mc:AlternateContent>
        <mc:AlternateContent xmlns:mc="http://schemas.openxmlformats.org/markup-compatibility/2006">
          <mc:Choice Requires="x14">
            <control shapeId="2059" r:id="rId45" name="Selectievakje 11">
              <controlPr defaultSize="0" autoFill="0" autoLine="0" autoPict="0">
                <anchor moveWithCells="1" sizeWithCells="1">
                  <from>
                    <xdr:col>5</xdr:col>
                    <xdr:colOff>0</xdr:colOff>
                    <xdr:row>359</xdr:row>
                    <xdr:rowOff>106680</xdr:rowOff>
                  </from>
                  <to>
                    <xdr:col>5</xdr:col>
                    <xdr:colOff>655320</xdr:colOff>
                    <xdr:row>360</xdr:row>
                    <xdr:rowOff>152400</xdr:rowOff>
                  </to>
                </anchor>
              </controlPr>
            </control>
          </mc:Choice>
        </mc:AlternateContent>
        <mc:AlternateContent xmlns:mc="http://schemas.openxmlformats.org/markup-compatibility/2006">
          <mc:Choice Requires="x14">
            <control shapeId="2061" r:id="rId46" name="Selectievakje 13">
              <controlPr defaultSize="0" autoFill="0" autoLine="0" autoPict="0">
                <anchor moveWithCells="1" sizeWithCells="1">
                  <from>
                    <xdr:col>5</xdr:col>
                    <xdr:colOff>0</xdr:colOff>
                    <xdr:row>361</xdr:row>
                    <xdr:rowOff>45720</xdr:rowOff>
                  </from>
                  <to>
                    <xdr:col>5</xdr:col>
                    <xdr:colOff>655320</xdr:colOff>
                    <xdr:row>363</xdr:row>
                    <xdr:rowOff>7620</xdr:rowOff>
                  </to>
                </anchor>
              </controlPr>
            </control>
          </mc:Choice>
        </mc:AlternateContent>
        <mc:AlternateContent xmlns:mc="http://schemas.openxmlformats.org/markup-compatibility/2006">
          <mc:Choice Requires="x14">
            <control shapeId="2070" r:id="rId47" name="Selectievakje 22">
              <controlPr defaultSize="0" autoFill="0" autoLine="0" autoPict="0">
                <anchor moveWithCells="1" sizeWithCells="1">
                  <from>
                    <xdr:col>1</xdr:col>
                    <xdr:colOff>60960</xdr:colOff>
                    <xdr:row>374</xdr:row>
                    <xdr:rowOff>68580</xdr:rowOff>
                  </from>
                  <to>
                    <xdr:col>1</xdr:col>
                    <xdr:colOff>533400</xdr:colOff>
                    <xdr:row>374</xdr:row>
                    <xdr:rowOff>274320</xdr:rowOff>
                  </to>
                </anchor>
              </controlPr>
            </control>
          </mc:Choice>
        </mc:AlternateContent>
        <mc:AlternateContent xmlns:mc="http://schemas.openxmlformats.org/markup-compatibility/2006">
          <mc:Choice Requires="x14">
            <control shapeId="2071" r:id="rId48" name="Selectievakje 23">
              <controlPr defaultSize="0" autoFill="0" autoLine="0" autoPict="0">
                <anchor moveWithCells="1" sizeWithCells="1">
                  <from>
                    <xdr:col>1</xdr:col>
                    <xdr:colOff>792480</xdr:colOff>
                    <xdr:row>374</xdr:row>
                    <xdr:rowOff>68580</xdr:rowOff>
                  </from>
                  <to>
                    <xdr:col>2</xdr:col>
                    <xdr:colOff>251460</xdr:colOff>
                    <xdr:row>374</xdr:row>
                    <xdr:rowOff>274320</xdr:rowOff>
                  </to>
                </anchor>
              </controlPr>
            </control>
          </mc:Choice>
        </mc:AlternateContent>
        <mc:AlternateContent xmlns:mc="http://schemas.openxmlformats.org/markup-compatibility/2006">
          <mc:Choice Requires="x14">
            <control shapeId="2089" r:id="rId49" name="Selectievakje 41">
              <controlPr defaultSize="0" autoFill="0" autoLine="0" autoPict="0">
                <anchor moveWithCells="1" sizeWithCells="1">
                  <from>
                    <xdr:col>2</xdr:col>
                    <xdr:colOff>518160</xdr:colOff>
                    <xdr:row>413</xdr:row>
                    <xdr:rowOff>22860</xdr:rowOff>
                  </from>
                  <to>
                    <xdr:col>3</xdr:col>
                    <xdr:colOff>175260</xdr:colOff>
                    <xdr:row>414</xdr:row>
                    <xdr:rowOff>0</xdr:rowOff>
                  </to>
                </anchor>
              </controlPr>
            </control>
          </mc:Choice>
        </mc:AlternateContent>
        <mc:AlternateContent xmlns:mc="http://schemas.openxmlformats.org/markup-compatibility/2006">
          <mc:Choice Requires="x14">
            <control shapeId="2090" r:id="rId50" name="Selectievakje 42">
              <controlPr defaultSize="0" autoFill="0" autoLine="0" autoPict="0">
                <anchor moveWithCells="1" sizeWithCells="1">
                  <from>
                    <xdr:col>2</xdr:col>
                    <xdr:colOff>518160</xdr:colOff>
                    <xdr:row>414</xdr:row>
                    <xdr:rowOff>38100</xdr:rowOff>
                  </from>
                  <to>
                    <xdr:col>3</xdr:col>
                    <xdr:colOff>175260</xdr:colOff>
                    <xdr:row>415</xdr:row>
                    <xdr:rowOff>22860</xdr:rowOff>
                  </to>
                </anchor>
              </controlPr>
            </control>
          </mc:Choice>
        </mc:AlternateContent>
        <mc:AlternateContent xmlns:mc="http://schemas.openxmlformats.org/markup-compatibility/2006">
          <mc:Choice Requires="x14">
            <control shapeId="2091" r:id="rId51" name="Selectievakje 43">
              <controlPr defaultSize="0" autoFill="0" autoLine="0" autoPict="0">
                <anchor moveWithCells="1" sizeWithCells="1">
                  <from>
                    <xdr:col>3</xdr:col>
                    <xdr:colOff>594360</xdr:colOff>
                    <xdr:row>413</xdr:row>
                    <xdr:rowOff>22860</xdr:rowOff>
                  </from>
                  <to>
                    <xdr:col>4</xdr:col>
                    <xdr:colOff>449580</xdr:colOff>
                    <xdr:row>414</xdr:row>
                    <xdr:rowOff>0</xdr:rowOff>
                  </to>
                </anchor>
              </controlPr>
            </control>
          </mc:Choice>
        </mc:AlternateContent>
        <mc:AlternateContent xmlns:mc="http://schemas.openxmlformats.org/markup-compatibility/2006">
          <mc:Choice Requires="x14">
            <control shapeId="2092" r:id="rId52" name="Selectievakje 44">
              <controlPr defaultSize="0" autoFill="0" autoLine="0" autoPict="0">
                <anchor moveWithCells="1" sizeWithCells="1">
                  <from>
                    <xdr:col>3</xdr:col>
                    <xdr:colOff>594360</xdr:colOff>
                    <xdr:row>414</xdr:row>
                    <xdr:rowOff>38100</xdr:rowOff>
                  </from>
                  <to>
                    <xdr:col>4</xdr:col>
                    <xdr:colOff>449580</xdr:colOff>
                    <xdr:row>415</xdr:row>
                    <xdr:rowOff>22860</xdr:rowOff>
                  </to>
                </anchor>
              </controlPr>
            </control>
          </mc:Choice>
        </mc:AlternateContent>
        <mc:AlternateContent xmlns:mc="http://schemas.openxmlformats.org/markup-compatibility/2006">
          <mc:Choice Requires="x14">
            <control shapeId="2097" r:id="rId53" name="Selectievakje 49">
              <controlPr defaultSize="0" autoFill="0" autoLine="0" autoPict="0">
                <anchor moveWithCells="1" sizeWithCells="1">
                  <from>
                    <xdr:col>2</xdr:col>
                    <xdr:colOff>518160</xdr:colOff>
                    <xdr:row>417</xdr:row>
                    <xdr:rowOff>0</xdr:rowOff>
                  </from>
                  <to>
                    <xdr:col>3</xdr:col>
                    <xdr:colOff>175260</xdr:colOff>
                    <xdr:row>417</xdr:row>
                    <xdr:rowOff>213360</xdr:rowOff>
                  </to>
                </anchor>
              </controlPr>
            </control>
          </mc:Choice>
        </mc:AlternateContent>
        <mc:AlternateContent xmlns:mc="http://schemas.openxmlformats.org/markup-compatibility/2006">
          <mc:Choice Requires="x14">
            <control shapeId="2098" r:id="rId54" name="Selectievakje 50">
              <controlPr defaultSize="0" autoFill="0" autoLine="0" autoPict="0">
                <anchor moveWithCells="1" sizeWithCells="1">
                  <from>
                    <xdr:col>2</xdr:col>
                    <xdr:colOff>518160</xdr:colOff>
                    <xdr:row>418</xdr:row>
                    <xdr:rowOff>7620</xdr:rowOff>
                  </from>
                  <to>
                    <xdr:col>3</xdr:col>
                    <xdr:colOff>175260</xdr:colOff>
                    <xdr:row>418</xdr:row>
                    <xdr:rowOff>220980</xdr:rowOff>
                  </to>
                </anchor>
              </controlPr>
            </control>
          </mc:Choice>
        </mc:AlternateContent>
        <mc:AlternateContent xmlns:mc="http://schemas.openxmlformats.org/markup-compatibility/2006">
          <mc:Choice Requires="x14">
            <control shapeId="2099" r:id="rId55" name="Selectievakje 51">
              <controlPr defaultSize="0" autoFill="0" autoLine="0" autoPict="0">
                <anchor moveWithCells="1" sizeWithCells="1">
                  <from>
                    <xdr:col>3</xdr:col>
                    <xdr:colOff>594360</xdr:colOff>
                    <xdr:row>416</xdr:row>
                    <xdr:rowOff>160020</xdr:rowOff>
                  </from>
                  <to>
                    <xdr:col>4</xdr:col>
                    <xdr:colOff>449580</xdr:colOff>
                    <xdr:row>417</xdr:row>
                    <xdr:rowOff>213360</xdr:rowOff>
                  </to>
                </anchor>
              </controlPr>
            </control>
          </mc:Choice>
        </mc:AlternateContent>
        <mc:AlternateContent xmlns:mc="http://schemas.openxmlformats.org/markup-compatibility/2006">
          <mc:Choice Requires="x14">
            <control shapeId="2100" r:id="rId56" name="Selectievakje 52">
              <controlPr defaultSize="0" autoFill="0" autoLine="0" autoPict="0">
                <anchor moveWithCells="1" sizeWithCells="1">
                  <from>
                    <xdr:col>3</xdr:col>
                    <xdr:colOff>594360</xdr:colOff>
                    <xdr:row>418</xdr:row>
                    <xdr:rowOff>7620</xdr:rowOff>
                  </from>
                  <to>
                    <xdr:col>4</xdr:col>
                    <xdr:colOff>449580</xdr:colOff>
                    <xdr:row>418</xdr:row>
                    <xdr:rowOff>220980</xdr:rowOff>
                  </to>
                </anchor>
              </controlPr>
            </control>
          </mc:Choice>
        </mc:AlternateContent>
        <mc:AlternateContent xmlns:mc="http://schemas.openxmlformats.org/markup-compatibility/2006">
          <mc:Choice Requires="x14">
            <control shapeId="2101" r:id="rId57" name="Selectievakje 53">
              <controlPr defaultSize="0" autoFill="0" autoLine="0" autoPict="0">
                <anchor moveWithCells="1" sizeWithCells="1">
                  <from>
                    <xdr:col>1</xdr:col>
                    <xdr:colOff>0</xdr:colOff>
                    <xdr:row>424</xdr:row>
                    <xdr:rowOff>68580</xdr:rowOff>
                  </from>
                  <to>
                    <xdr:col>1</xdr:col>
                    <xdr:colOff>472440</xdr:colOff>
                    <xdr:row>425</xdr:row>
                    <xdr:rowOff>7620</xdr:rowOff>
                  </to>
                </anchor>
              </controlPr>
            </control>
          </mc:Choice>
        </mc:AlternateContent>
        <mc:AlternateContent xmlns:mc="http://schemas.openxmlformats.org/markup-compatibility/2006">
          <mc:Choice Requires="x14">
            <control shapeId="2102" r:id="rId58" name="Selectievakje 54">
              <controlPr defaultSize="0" autoFill="0" autoLine="0" autoPict="0">
                <anchor moveWithCells="1" sizeWithCells="1">
                  <from>
                    <xdr:col>1</xdr:col>
                    <xdr:colOff>876300</xdr:colOff>
                    <xdr:row>424</xdr:row>
                    <xdr:rowOff>76200</xdr:rowOff>
                  </from>
                  <to>
                    <xdr:col>2</xdr:col>
                    <xdr:colOff>342900</xdr:colOff>
                    <xdr:row>425</xdr:row>
                    <xdr:rowOff>22860</xdr:rowOff>
                  </to>
                </anchor>
              </controlPr>
            </control>
          </mc:Choice>
        </mc:AlternateContent>
        <mc:AlternateContent xmlns:mc="http://schemas.openxmlformats.org/markup-compatibility/2006">
          <mc:Choice Requires="x14">
            <control shapeId="2103" r:id="rId59" name="Selectievakje 55">
              <controlPr defaultSize="0" autoFill="0" autoLine="0" autoPict="0">
                <anchor moveWithCells="1" sizeWithCells="1">
                  <from>
                    <xdr:col>2</xdr:col>
                    <xdr:colOff>495300</xdr:colOff>
                    <xdr:row>452</xdr:row>
                    <xdr:rowOff>68580</xdr:rowOff>
                  </from>
                  <to>
                    <xdr:col>3</xdr:col>
                    <xdr:colOff>160020</xdr:colOff>
                    <xdr:row>453</xdr:row>
                    <xdr:rowOff>0</xdr:rowOff>
                  </to>
                </anchor>
              </controlPr>
            </control>
          </mc:Choice>
        </mc:AlternateContent>
        <mc:AlternateContent xmlns:mc="http://schemas.openxmlformats.org/markup-compatibility/2006">
          <mc:Choice Requires="x14">
            <control shapeId="2104" r:id="rId60" name="Selectievakje 56">
              <controlPr defaultSize="0" autoFill="0" autoLine="0" autoPict="0">
                <anchor moveWithCells="1" sizeWithCells="1">
                  <from>
                    <xdr:col>2</xdr:col>
                    <xdr:colOff>495300</xdr:colOff>
                    <xdr:row>453</xdr:row>
                    <xdr:rowOff>45720</xdr:rowOff>
                  </from>
                  <to>
                    <xdr:col>3</xdr:col>
                    <xdr:colOff>160020</xdr:colOff>
                    <xdr:row>454</xdr:row>
                    <xdr:rowOff>30480</xdr:rowOff>
                  </to>
                </anchor>
              </controlPr>
            </control>
          </mc:Choice>
        </mc:AlternateContent>
        <mc:AlternateContent xmlns:mc="http://schemas.openxmlformats.org/markup-compatibility/2006">
          <mc:Choice Requires="x14">
            <control shapeId="2105" r:id="rId61" name="Selectievakje 57">
              <controlPr defaultSize="0" autoFill="0" autoLine="0" autoPict="0">
                <anchor moveWithCells="1" sizeWithCells="1">
                  <from>
                    <xdr:col>3</xdr:col>
                    <xdr:colOff>571500</xdr:colOff>
                    <xdr:row>452</xdr:row>
                    <xdr:rowOff>76200</xdr:rowOff>
                  </from>
                  <to>
                    <xdr:col>4</xdr:col>
                    <xdr:colOff>434340</xdr:colOff>
                    <xdr:row>453</xdr:row>
                    <xdr:rowOff>7620</xdr:rowOff>
                  </to>
                </anchor>
              </controlPr>
            </control>
          </mc:Choice>
        </mc:AlternateContent>
        <mc:AlternateContent xmlns:mc="http://schemas.openxmlformats.org/markup-compatibility/2006">
          <mc:Choice Requires="x14">
            <control shapeId="2106" r:id="rId62" name="Selectievakje 58">
              <controlPr defaultSize="0" autoFill="0" autoLine="0" autoPict="0">
                <anchor moveWithCells="1" sizeWithCells="1">
                  <from>
                    <xdr:col>3</xdr:col>
                    <xdr:colOff>571500</xdr:colOff>
                    <xdr:row>453</xdr:row>
                    <xdr:rowOff>45720</xdr:rowOff>
                  </from>
                  <to>
                    <xdr:col>4</xdr:col>
                    <xdr:colOff>434340</xdr:colOff>
                    <xdr:row>454</xdr:row>
                    <xdr:rowOff>30480</xdr:rowOff>
                  </to>
                </anchor>
              </controlPr>
            </control>
          </mc:Choice>
        </mc:AlternateContent>
        <mc:AlternateContent xmlns:mc="http://schemas.openxmlformats.org/markup-compatibility/2006">
          <mc:Choice Requires="x14">
            <control shapeId="2107" r:id="rId63" name="Selectievakje 59">
              <controlPr defaultSize="0" autoFill="0" autoLine="0" autoPict="0">
                <anchor moveWithCells="1" sizeWithCells="1">
                  <from>
                    <xdr:col>2</xdr:col>
                    <xdr:colOff>495300</xdr:colOff>
                    <xdr:row>456</xdr:row>
                    <xdr:rowOff>68580</xdr:rowOff>
                  </from>
                  <to>
                    <xdr:col>3</xdr:col>
                    <xdr:colOff>160020</xdr:colOff>
                    <xdr:row>457</xdr:row>
                    <xdr:rowOff>0</xdr:rowOff>
                  </to>
                </anchor>
              </controlPr>
            </control>
          </mc:Choice>
        </mc:AlternateContent>
        <mc:AlternateContent xmlns:mc="http://schemas.openxmlformats.org/markup-compatibility/2006">
          <mc:Choice Requires="x14">
            <control shapeId="2108" r:id="rId64" name="Selectievakje 60">
              <controlPr defaultSize="0" autoFill="0" autoLine="0" autoPict="0">
                <anchor moveWithCells="1" sizeWithCells="1">
                  <from>
                    <xdr:col>2</xdr:col>
                    <xdr:colOff>495300</xdr:colOff>
                    <xdr:row>457</xdr:row>
                    <xdr:rowOff>45720</xdr:rowOff>
                  </from>
                  <to>
                    <xdr:col>3</xdr:col>
                    <xdr:colOff>160020</xdr:colOff>
                    <xdr:row>458</xdr:row>
                    <xdr:rowOff>30480</xdr:rowOff>
                  </to>
                </anchor>
              </controlPr>
            </control>
          </mc:Choice>
        </mc:AlternateContent>
        <mc:AlternateContent xmlns:mc="http://schemas.openxmlformats.org/markup-compatibility/2006">
          <mc:Choice Requires="x14">
            <control shapeId="2109" r:id="rId65" name="Selectievakje 61">
              <controlPr defaultSize="0" autoFill="0" autoLine="0" autoPict="0">
                <anchor moveWithCells="1" sizeWithCells="1">
                  <from>
                    <xdr:col>3</xdr:col>
                    <xdr:colOff>571500</xdr:colOff>
                    <xdr:row>456</xdr:row>
                    <xdr:rowOff>76200</xdr:rowOff>
                  </from>
                  <to>
                    <xdr:col>4</xdr:col>
                    <xdr:colOff>434340</xdr:colOff>
                    <xdr:row>457</xdr:row>
                    <xdr:rowOff>7620</xdr:rowOff>
                  </to>
                </anchor>
              </controlPr>
            </control>
          </mc:Choice>
        </mc:AlternateContent>
        <mc:AlternateContent xmlns:mc="http://schemas.openxmlformats.org/markup-compatibility/2006">
          <mc:Choice Requires="x14">
            <control shapeId="2110" r:id="rId66" name="Selectievakje 62">
              <controlPr defaultSize="0" autoFill="0" autoLine="0" autoPict="0">
                <anchor moveWithCells="1" sizeWithCells="1">
                  <from>
                    <xdr:col>3</xdr:col>
                    <xdr:colOff>571500</xdr:colOff>
                    <xdr:row>457</xdr:row>
                    <xdr:rowOff>45720</xdr:rowOff>
                  </from>
                  <to>
                    <xdr:col>4</xdr:col>
                    <xdr:colOff>434340</xdr:colOff>
                    <xdr:row>458</xdr:row>
                    <xdr:rowOff>30480</xdr:rowOff>
                  </to>
                </anchor>
              </controlPr>
            </control>
          </mc:Choice>
        </mc:AlternateContent>
        <mc:AlternateContent xmlns:mc="http://schemas.openxmlformats.org/markup-compatibility/2006">
          <mc:Choice Requires="x14">
            <control shapeId="2111" r:id="rId67" name="Selectievakje 63">
              <controlPr defaultSize="0" autoFill="0" autoLine="0" autoPict="0">
                <anchor moveWithCells="1" sizeWithCells="1">
                  <from>
                    <xdr:col>1</xdr:col>
                    <xdr:colOff>0</xdr:colOff>
                    <xdr:row>463</xdr:row>
                    <xdr:rowOff>68580</xdr:rowOff>
                  </from>
                  <to>
                    <xdr:col>1</xdr:col>
                    <xdr:colOff>472440</xdr:colOff>
                    <xdr:row>464</xdr:row>
                    <xdr:rowOff>7620</xdr:rowOff>
                  </to>
                </anchor>
              </controlPr>
            </control>
          </mc:Choice>
        </mc:AlternateContent>
        <mc:AlternateContent xmlns:mc="http://schemas.openxmlformats.org/markup-compatibility/2006">
          <mc:Choice Requires="x14">
            <control shapeId="2112" r:id="rId68" name="Selectievakje 64">
              <controlPr defaultSize="0" autoFill="0" autoLine="0" autoPict="0">
                <anchor moveWithCells="1" sizeWithCells="1">
                  <from>
                    <xdr:col>1</xdr:col>
                    <xdr:colOff>876300</xdr:colOff>
                    <xdr:row>463</xdr:row>
                    <xdr:rowOff>68580</xdr:rowOff>
                  </from>
                  <to>
                    <xdr:col>2</xdr:col>
                    <xdr:colOff>342900</xdr:colOff>
                    <xdr:row>464</xdr:row>
                    <xdr:rowOff>7620</xdr:rowOff>
                  </to>
                </anchor>
              </controlPr>
            </control>
          </mc:Choice>
        </mc:AlternateContent>
        <mc:AlternateContent xmlns:mc="http://schemas.openxmlformats.org/markup-compatibility/2006">
          <mc:Choice Requires="x14">
            <control shapeId="2055" r:id="rId69" name="Selectievakje 7">
              <controlPr defaultSize="0" autoFill="0" autoLine="0" autoPict="0">
                <anchor moveWithCells="1" sizeWithCells="1">
                  <from>
                    <xdr:col>3</xdr:col>
                    <xdr:colOff>655320</xdr:colOff>
                    <xdr:row>359</xdr:row>
                    <xdr:rowOff>106680</xdr:rowOff>
                  </from>
                  <to>
                    <xdr:col>4</xdr:col>
                    <xdr:colOff>327660</xdr:colOff>
                    <xdr:row>360</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8FF9D-69A7-4912-9DAF-097D5AC8540E}">
  <dimension ref="A1:V441"/>
  <sheetViews>
    <sheetView showGridLines="0" topLeftCell="A33" zoomScaleNormal="100" workbookViewId="0">
      <selection activeCell="C33" sqref="C33"/>
    </sheetView>
  </sheetViews>
  <sheetFormatPr defaultColWidth="9.109375" defaultRowHeight="14.4" x14ac:dyDescent="0.3"/>
  <cols>
    <col min="1" max="1" width="6.5546875" style="117" customWidth="1"/>
    <col min="2" max="2" width="17.88671875" style="117" customWidth="1"/>
    <col min="3" max="3" width="13.88671875" style="117" customWidth="1"/>
    <col min="4" max="9" width="12.88671875" style="117" customWidth="1"/>
    <col min="10" max="11" width="12.88671875" style="142" customWidth="1"/>
    <col min="12" max="12" width="28.109375" style="117" customWidth="1"/>
    <col min="13" max="13" width="17.33203125" style="117" customWidth="1"/>
    <col min="14" max="15" width="9.109375" style="117"/>
    <col min="16" max="16" width="12.109375" style="117" customWidth="1"/>
    <col min="17" max="16384" width="9.109375" style="117"/>
  </cols>
  <sheetData>
    <row r="1" spans="1:16" ht="18" x14ac:dyDescent="0.3">
      <c r="A1" s="654" t="s">
        <v>436</v>
      </c>
      <c r="B1" s="619"/>
      <c r="C1" s="3"/>
      <c r="D1" s="1101" t="s">
        <v>809</v>
      </c>
      <c r="E1" s="1101"/>
      <c r="F1" s="1101"/>
      <c r="G1" s="1101"/>
      <c r="H1" s="1101"/>
      <c r="I1" s="1102"/>
      <c r="J1" s="1102"/>
      <c r="K1" s="659"/>
      <c r="L1" s="747" t="s">
        <v>182</v>
      </c>
      <c r="M1" s="746"/>
    </row>
    <row r="2" spans="1:16" x14ac:dyDescent="0.3">
      <c r="A2" s="132"/>
      <c r="B2" s="132"/>
      <c r="D2" s="3"/>
      <c r="E2" s="746"/>
      <c r="F2" s="1103"/>
      <c r="G2" s="1103"/>
      <c r="H2" s="1103"/>
      <c r="I2" s="655"/>
      <c r="J2" s="660"/>
      <c r="K2" s="660"/>
      <c r="L2" s="747"/>
      <c r="M2" s="746"/>
    </row>
    <row r="3" spans="1:16" ht="14.4" customHeight="1" x14ac:dyDescent="0.3">
      <c r="A3" s="1067" t="s">
        <v>808</v>
      </c>
      <c r="B3" s="1067"/>
      <c r="C3" s="1067"/>
      <c r="D3" s="1067"/>
      <c r="E3" s="1067"/>
      <c r="F3" s="1067"/>
      <c r="G3" s="1067"/>
      <c r="H3" s="1067"/>
      <c r="I3" s="788"/>
      <c r="J3" s="788"/>
      <c r="K3" s="788"/>
      <c r="L3" s="479"/>
      <c r="M3" s="479"/>
      <c r="N3" s="479"/>
      <c r="O3" s="747"/>
      <c r="P3" s="746"/>
    </row>
    <row r="4" spans="1:16" x14ac:dyDescent="0.3">
      <c r="A4" s="762"/>
      <c r="B4" s="762"/>
      <c r="C4" s="762"/>
      <c r="D4" s="762"/>
      <c r="E4" s="762"/>
      <c r="F4" s="1090"/>
      <c r="G4" s="1090"/>
      <c r="H4" s="1090"/>
      <c r="I4" s="753"/>
      <c r="J4" s="661"/>
      <c r="K4" s="661"/>
      <c r="L4" s="747"/>
      <c r="M4" s="746"/>
    </row>
    <row r="5" spans="1:16" ht="72" customHeight="1" x14ac:dyDescent="0.3">
      <c r="A5" s="1091" t="s">
        <v>756</v>
      </c>
      <c r="B5" s="1091"/>
      <c r="C5" s="1091"/>
      <c r="D5" s="1091"/>
      <c r="E5" s="1091"/>
      <c r="F5" s="1091"/>
      <c r="G5" s="1091"/>
      <c r="H5" s="1091"/>
      <c r="I5" s="756"/>
      <c r="J5" s="662"/>
      <c r="K5" s="662"/>
      <c r="L5" s="747"/>
      <c r="M5" s="746"/>
    </row>
    <row r="6" spans="1:16" x14ac:dyDescent="0.3">
      <c r="A6" s="753"/>
      <c r="B6" s="753"/>
      <c r="C6" s="753"/>
      <c r="D6" s="753"/>
      <c r="E6" s="753"/>
      <c r="F6" s="1090"/>
      <c r="G6" s="1090"/>
      <c r="H6" s="1090"/>
      <c r="I6" s="753"/>
      <c r="J6" s="661"/>
      <c r="K6" s="661"/>
      <c r="L6" s="747"/>
      <c r="M6" s="746"/>
    </row>
    <row r="7" spans="1:16" ht="57" customHeight="1" x14ac:dyDescent="0.3">
      <c r="A7" s="1091" t="s">
        <v>575</v>
      </c>
      <c r="B7" s="1091"/>
      <c r="C7" s="1091"/>
      <c r="D7" s="1091"/>
      <c r="E7" s="1091"/>
      <c r="F7" s="1091"/>
      <c r="G7" s="1091"/>
      <c r="H7" s="1091"/>
      <c r="I7" s="756"/>
      <c r="J7" s="662"/>
      <c r="K7" s="662"/>
      <c r="L7" s="116"/>
      <c r="M7" s="116"/>
    </row>
    <row r="8" spans="1:16" x14ac:dyDescent="0.3">
      <c r="A8" s="756"/>
      <c r="B8" s="756"/>
      <c r="C8" s="756"/>
      <c r="D8" s="756"/>
      <c r="E8" s="756"/>
      <c r="F8" s="756"/>
      <c r="G8" s="756"/>
      <c r="H8" s="756"/>
      <c r="I8" s="756"/>
      <c r="J8" s="662"/>
      <c r="K8" s="662"/>
      <c r="L8" s="116"/>
      <c r="M8" s="116"/>
    </row>
    <row r="9" spans="1:16" ht="15" customHeight="1" x14ac:dyDescent="0.3">
      <c r="A9" s="1091" t="s">
        <v>183</v>
      </c>
      <c r="B9" s="1091"/>
      <c r="C9" s="1091"/>
      <c r="D9" s="1091"/>
      <c r="E9" s="1091"/>
      <c r="F9" s="1091"/>
      <c r="G9" s="1091"/>
      <c r="H9" s="1091"/>
      <c r="I9" s="756"/>
      <c r="J9" s="662"/>
      <c r="K9" s="662"/>
      <c r="L9" s="116"/>
      <c r="M9" s="116"/>
    </row>
    <row r="10" spans="1:16" x14ac:dyDescent="0.3">
      <c r="A10" s="1026" t="s">
        <v>428</v>
      </c>
      <c r="B10" s="1026"/>
      <c r="C10" s="136"/>
      <c r="D10" s="136"/>
      <c r="E10" s="136"/>
      <c r="F10" s="136"/>
      <c r="G10" s="136"/>
      <c r="H10" s="136"/>
      <c r="I10" s="136"/>
      <c r="J10" s="663"/>
      <c r="K10" s="663"/>
      <c r="L10" s="116"/>
      <c r="M10" s="116"/>
    </row>
    <row r="11" spans="1:16" ht="15.75" customHeight="1" x14ac:dyDescent="0.3">
      <c r="A11" s="1026" t="s">
        <v>429</v>
      </c>
      <c r="B11" s="1026"/>
      <c r="C11" s="136"/>
      <c r="D11" s="136"/>
      <c r="E11" s="136"/>
      <c r="F11" s="136"/>
      <c r="G11" s="136"/>
      <c r="H11" s="136"/>
      <c r="I11" s="136"/>
      <c r="J11" s="663"/>
      <c r="K11" s="663"/>
      <c r="L11" s="116"/>
      <c r="M11" s="116"/>
    </row>
    <row r="12" spans="1:16" x14ac:dyDescent="0.3">
      <c r="A12" s="1026" t="s">
        <v>430</v>
      </c>
      <c r="B12" s="1026"/>
      <c r="C12" s="136"/>
      <c r="D12" s="136"/>
      <c r="E12" s="136"/>
      <c r="F12" s="136"/>
      <c r="G12" s="136"/>
      <c r="H12" s="136"/>
      <c r="I12" s="136"/>
      <c r="J12" s="663"/>
      <c r="K12" s="663"/>
      <c r="L12" s="116"/>
      <c r="M12" s="116"/>
    </row>
    <row r="13" spans="1:16" x14ac:dyDescent="0.3">
      <c r="A13" s="1026" t="s">
        <v>431</v>
      </c>
      <c r="B13" s="1026"/>
      <c r="C13" s="136"/>
      <c r="D13" s="136"/>
      <c r="E13" s="136"/>
      <c r="F13" s="136"/>
      <c r="G13" s="136"/>
      <c r="H13" s="136"/>
      <c r="I13" s="136"/>
      <c r="J13" s="663"/>
      <c r="K13" s="663"/>
      <c r="L13" s="116"/>
      <c r="M13" s="116"/>
    </row>
    <row r="14" spans="1:16" x14ac:dyDescent="0.3">
      <c r="A14" s="1026" t="s">
        <v>572</v>
      </c>
      <c r="B14" s="1026"/>
      <c r="C14" s="136"/>
      <c r="D14" s="136"/>
      <c r="E14" s="136"/>
      <c r="F14" s="136"/>
      <c r="G14" s="136"/>
      <c r="H14" s="136"/>
      <c r="I14" s="136"/>
      <c r="J14" s="663"/>
      <c r="K14" s="663"/>
      <c r="L14" s="116"/>
      <c r="M14" s="116"/>
    </row>
    <row r="15" spans="1:16" x14ac:dyDescent="0.3">
      <c r="A15" s="1026" t="s">
        <v>432</v>
      </c>
      <c r="B15" s="1026"/>
      <c r="C15" s="136"/>
      <c r="D15" s="136"/>
      <c r="E15" s="136"/>
      <c r="F15" s="136"/>
      <c r="G15" s="136"/>
      <c r="H15" s="136"/>
      <c r="I15" s="136"/>
      <c r="J15" s="663"/>
      <c r="K15" s="663"/>
      <c r="L15" s="116"/>
      <c r="M15" s="116"/>
    </row>
    <row r="16" spans="1:16" ht="15.75" customHeight="1" x14ac:dyDescent="0.3">
      <c r="A16" s="118"/>
      <c r="B16" s="118"/>
      <c r="C16" s="118"/>
      <c r="D16" s="118"/>
      <c r="E16" s="118"/>
      <c r="F16" s="118"/>
      <c r="G16" s="118"/>
      <c r="H16" s="118"/>
      <c r="I16" s="118"/>
      <c r="J16" s="118"/>
      <c r="K16" s="118"/>
      <c r="L16" s="116"/>
      <c r="M16" s="116"/>
    </row>
    <row r="17" spans="1:22" ht="15.75" customHeight="1" x14ac:dyDescent="0.3">
      <c r="A17" s="1104" t="s">
        <v>700</v>
      </c>
      <c r="B17" s="1104"/>
      <c r="C17" s="1104"/>
      <c r="D17" s="1104"/>
      <c r="E17" s="1104"/>
      <c r="F17" s="1104"/>
      <c r="G17" s="1104"/>
      <c r="H17" s="1104"/>
      <c r="I17" s="789"/>
      <c r="J17" s="789"/>
      <c r="K17" s="789"/>
      <c r="L17" s="116"/>
      <c r="M17" s="116"/>
    </row>
    <row r="18" spans="1:22" ht="12.75" customHeight="1" x14ac:dyDescent="0.3">
      <c r="A18" s="789"/>
      <c r="B18" s="789"/>
      <c r="C18" s="789"/>
      <c r="D18" s="789"/>
      <c r="E18" s="789"/>
      <c r="F18" s="789"/>
      <c r="G18" s="789"/>
      <c r="H18" s="789"/>
      <c r="I18" s="789"/>
      <c r="J18" s="789"/>
      <c r="K18" s="789"/>
      <c r="L18" s="116"/>
      <c r="M18" s="116"/>
    </row>
    <row r="19" spans="1:22" ht="12.75" customHeight="1" x14ac:dyDescent="0.3">
      <c r="A19" s="1084" t="s">
        <v>184</v>
      </c>
      <c r="B19" s="1084"/>
      <c r="C19" s="1084"/>
      <c r="D19" s="1084"/>
      <c r="E19" s="1084"/>
      <c r="F19" s="118"/>
      <c r="G19" s="118"/>
      <c r="H19" s="118"/>
      <c r="I19" s="118"/>
      <c r="J19" s="118"/>
      <c r="K19" s="118"/>
      <c r="L19" s="116"/>
      <c r="M19" s="116"/>
    </row>
    <row r="20" spans="1:22" ht="12" customHeight="1" x14ac:dyDescent="0.3">
      <c r="A20" s="760"/>
      <c r="B20" s="760"/>
      <c r="C20" s="760"/>
      <c r="D20" s="760"/>
      <c r="E20" s="760"/>
      <c r="F20" s="118"/>
      <c r="G20" s="118"/>
      <c r="H20" s="118"/>
      <c r="I20" s="118"/>
      <c r="J20" s="118"/>
      <c r="K20" s="118"/>
      <c r="L20" s="116"/>
      <c r="M20" s="116"/>
    </row>
    <row r="21" spans="1:22" ht="11.25" customHeight="1" x14ac:dyDescent="0.3">
      <c r="A21" s="139"/>
    </row>
    <row r="22" spans="1:22" ht="15.6" x14ac:dyDescent="0.3">
      <c r="A22" s="996" t="s">
        <v>428</v>
      </c>
      <c r="B22" s="996"/>
      <c r="C22" s="304"/>
      <c r="D22" s="305"/>
      <c r="E22" s="305"/>
      <c r="F22" s="305"/>
      <c r="G22" s="305"/>
      <c r="H22" s="305"/>
      <c r="I22" s="305"/>
      <c r="J22" s="305"/>
      <c r="K22" s="305"/>
      <c r="L22" s="777"/>
    </row>
    <row r="23" spans="1:22" ht="10.5" customHeight="1" x14ac:dyDescent="0.3">
      <c r="L23" s="620"/>
    </row>
    <row r="24" spans="1:22" x14ac:dyDescent="0.3">
      <c r="A24" s="117" t="s">
        <v>25</v>
      </c>
      <c r="C24" s="140">
        <v>1</v>
      </c>
      <c r="G24" s="620" t="s">
        <v>415</v>
      </c>
      <c r="H24" s="801">
        <f>IF(C24=2,Subsidiebedragen!B24,Subsidiebedragen!B5)</f>
        <v>846.5</v>
      </c>
      <c r="I24" s="825"/>
      <c r="J24" s="826"/>
      <c r="K24" s="826"/>
      <c r="L24" s="621"/>
    </row>
    <row r="25" spans="1:22" x14ac:dyDescent="0.3">
      <c r="G25" s="620" t="s">
        <v>850</v>
      </c>
      <c r="H25" s="801">
        <f>IF(C24=2,Subsidiebedragen!B29,Subsidiebedragen!B10)</f>
        <v>26.3</v>
      </c>
      <c r="I25" s="825"/>
      <c r="J25" s="826"/>
      <c r="K25" s="826"/>
      <c r="L25" s="620"/>
      <c r="P25" s="143"/>
      <c r="Q25" s="143"/>
      <c r="R25" s="143"/>
      <c r="S25" s="143"/>
      <c r="T25" s="143"/>
      <c r="U25" s="143"/>
      <c r="V25" s="143"/>
    </row>
    <row r="26" spans="1:22" x14ac:dyDescent="0.3">
      <c r="A26" s="900" t="s">
        <v>26</v>
      </c>
      <c r="B26" s="900"/>
      <c r="C26" s="307">
        <v>0</v>
      </c>
      <c r="D26" s="900"/>
      <c r="E26" s="900"/>
      <c r="F26" s="900"/>
      <c r="G26" s="620" t="s">
        <v>851</v>
      </c>
      <c r="H26" s="801">
        <f>IF(C24=2,Subsidiebedragen!B27,Subsidiebedragen!B8)</f>
        <v>4826.09</v>
      </c>
      <c r="I26" s="825"/>
      <c r="J26" s="826"/>
      <c r="K26" s="826"/>
      <c r="L26" s="620"/>
    </row>
    <row r="27" spans="1:22" ht="15" customHeight="1" x14ac:dyDescent="0.3">
      <c r="A27" s="900" t="s">
        <v>27</v>
      </c>
      <c r="B27" s="900"/>
      <c r="C27" s="307">
        <v>0</v>
      </c>
      <c r="D27" s="900"/>
      <c r="E27" s="900"/>
      <c r="F27" s="900"/>
      <c r="G27" s="620" t="s">
        <v>853</v>
      </c>
      <c r="H27" s="801">
        <f>H28*(C28-20)</f>
        <v>-1757.6</v>
      </c>
      <c r="L27" s="620"/>
    </row>
    <row r="28" spans="1:22" ht="27.6" customHeight="1" x14ac:dyDescent="0.3">
      <c r="A28" s="1030" t="s">
        <v>781</v>
      </c>
      <c r="B28" s="870"/>
      <c r="C28" s="307">
        <v>0</v>
      </c>
      <c r="D28" s="819"/>
      <c r="E28" s="819"/>
      <c r="F28" s="819"/>
      <c r="G28" s="620" t="s">
        <v>852</v>
      </c>
      <c r="H28" s="802">
        <f>IF(C24=2,Subsidiebedragen!B28,Subsidiebedragen!B9)</f>
        <v>87.88</v>
      </c>
      <c r="L28" s="620"/>
    </row>
    <row r="29" spans="1:22" x14ac:dyDescent="0.3">
      <c r="A29" s="754"/>
      <c r="B29" s="754"/>
      <c r="C29" s="146"/>
      <c r="D29" s="819"/>
      <c r="E29" s="819"/>
      <c r="F29" s="819"/>
      <c r="H29" s="804"/>
      <c r="L29" s="622"/>
    </row>
    <row r="30" spans="1:22" x14ac:dyDescent="0.3">
      <c r="A30" s="900" t="s">
        <v>408</v>
      </c>
      <c r="B30" s="900"/>
      <c r="C30" s="307">
        <v>0</v>
      </c>
      <c r="D30" s="968" t="s">
        <v>520</v>
      </c>
      <c r="E30" s="968"/>
      <c r="F30" s="968"/>
      <c r="G30" s="968"/>
      <c r="H30" s="968"/>
      <c r="I30" s="820"/>
      <c r="J30" s="664"/>
      <c r="K30" s="664"/>
    </row>
    <row r="31" spans="1:22" x14ac:dyDescent="0.3">
      <c r="A31" s="900" t="s">
        <v>409</v>
      </c>
      <c r="B31" s="900"/>
      <c r="C31" s="307">
        <v>0</v>
      </c>
      <c r="D31" s="1084" t="s">
        <v>521</v>
      </c>
      <c r="E31" s="1084"/>
      <c r="F31" s="1084"/>
      <c r="G31" s="1084"/>
      <c r="H31" s="1084"/>
      <c r="I31" s="823"/>
      <c r="J31" s="630"/>
      <c r="K31" s="630"/>
    </row>
    <row r="32" spans="1:22" ht="28.95" customHeight="1" x14ac:dyDescent="0.3">
      <c r="A32" s="754"/>
      <c r="B32" s="754"/>
      <c r="C32" s="146"/>
      <c r="D32" s="1084"/>
      <c r="E32" s="1084"/>
      <c r="F32" s="1084"/>
      <c r="G32" s="1084"/>
      <c r="H32" s="1084"/>
      <c r="I32" s="823"/>
      <c r="J32" s="630"/>
      <c r="K32" s="630"/>
    </row>
    <row r="33" spans="1:12" ht="29.25" customHeight="1" x14ac:dyDescent="0.3">
      <c r="A33" s="1105" t="s">
        <v>462</v>
      </c>
      <c r="B33" s="1105"/>
      <c r="C33" s="308">
        <v>0</v>
      </c>
      <c r="D33" s="1028" t="s">
        <v>761</v>
      </c>
      <c r="E33" s="1029"/>
      <c r="F33" s="1029"/>
      <c r="G33" s="1029"/>
      <c r="H33" s="1029"/>
      <c r="I33" s="822"/>
      <c r="J33" s="665"/>
      <c r="K33" s="665"/>
    </row>
    <row r="34" spans="1:12" ht="43.5" customHeight="1" x14ac:dyDescent="0.3">
      <c r="A34" s="1106" t="s">
        <v>757</v>
      </c>
      <c r="B34" s="1106"/>
      <c r="C34" s="308">
        <v>0</v>
      </c>
      <c r="D34" s="1028" t="s">
        <v>478</v>
      </c>
      <c r="E34" s="1028"/>
      <c r="F34" s="1028"/>
      <c r="G34" s="1028"/>
      <c r="H34" s="1028"/>
      <c r="I34" s="821"/>
      <c r="J34" s="666"/>
      <c r="K34" s="666"/>
    </row>
    <row r="35" spans="1:12" x14ac:dyDescent="0.3">
      <c r="A35" s="1107" t="s">
        <v>477</v>
      </c>
      <c r="B35" s="1107"/>
      <c r="C35" s="623">
        <f>C33-C34</f>
        <v>0</v>
      </c>
      <c r="D35" s="821"/>
      <c r="E35" s="822"/>
      <c r="F35" s="822"/>
      <c r="G35" s="822"/>
      <c r="H35" s="822"/>
      <c r="I35" s="822"/>
      <c r="J35" s="665"/>
      <c r="K35" s="665"/>
    </row>
    <row r="36" spans="1:12" ht="26.25" customHeight="1" x14ac:dyDescent="0.3">
      <c r="A36" s="754"/>
      <c r="B36" s="754"/>
      <c r="D36" s="824" t="s">
        <v>28</v>
      </c>
      <c r="E36" s="824" t="s">
        <v>29</v>
      </c>
      <c r="F36" s="824" t="s">
        <v>650</v>
      </c>
    </row>
    <row r="37" spans="1:12" x14ac:dyDescent="0.3">
      <c r="A37" s="900" t="s">
        <v>419</v>
      </c>
      <c r="B37" s="900"/>
      <c r="D37" s="624">
        <f>IF(C24=1,0,H24)</f>
        <v>0</v>
      </c>
      <c r="E37" s="624">
        <f>IF(C24=1,0,H24)</f>
        <v>0</v>
      </c>
      <c r="F37" s="624">
        <f>IF(C24=1,0,H24)</f>
        <v>0</v>
      </c>
      <c r="G37" s="149" t="s">
        <v>420</v>
      </c>
      <c r="H37" s="149"/>
      <c r="I37" s="150"/>
      <c r="J37" s="667"/>
      <c r="K37" s="667"/>
    </row>
    <row r="38" spans="1:12" x14ac:dyDescent="0.3">
      <c r="A38" s="900" t="s">
        <v>782</v>
      </c>
      <c r="B38" s="900"/>
      <c r="C38" s="1031"/>
      <c r="D38" s="624">
        <f>IF(C24=1,0,H25)</f>
        <v>0</v>
      </c>
      <c r="E38" s="624">
        <f>IF(C24=1,0,H25)</f>
        <v>0</v>
      </c>
      <c r="F38" s="624">
        <f>IF(C24=1,0,H25)</f>
        <v>0</v>
      </c>
      <c r="G38" s="149" t="s">
        <v>421</v>
      </c>
      <c r="H38" s="149"/>
      <c r="I38" s="150"/>
      <c r="J38" s="667"/>
      <c r="K38" s="667"/>
    </row>
    <row r="39" spans="1:12" ht="30" customHeight="1" x14ac:dyDescent="0.3">
      <c r="A39" s="1112" t="s">
        <v>786</v>
      </c>
      <c r="B39" s="1113"/>
      <c r="C39" s="1114"/>
      <c r="D39" s="625">
        <f>IF(C24=1,0,H26)</f>
        <v>0</v>
      </c>
      <c r="E39" s="625">
        <f>IF(C24=1,0,H26)</f>
        <v>0</v>
      </c>
      <c r="F39" s="625">
        <f>IF(C24=1,0,H26)</f>
        <v>0</v>
      </c>
      <c r="G39" s="150" t="s">
        <v>420</v>
      </c>
    </row>
    <row r="40" spans="1:12" x14ac:dyDescent="0.3">
      <c r="A40" s="1115" t="s">
        <v>779</v>
      </c>
      <c r="B40" s="967"/>
      <c r="C40" s="1031"/>
      <c r="D40" s="625">
        <f>IF($H27&lt;0,0,$H27)</f>
        <v>0</v>
      </c>
      <c r="E40" s="625">
        <f>IF($H27&lt;0,0,$H27)</f>
        <v>0</v>
      </c>
      <c r="F40" s="625">
        <f>IF($H27&lt;0,0,$H27)</f>
        <v>0</v>
      </c>
      <c r="G40" s="150" t="s">
        <v>780</v>
      </c>
    </row>
    <row r="41" spans="1:12" ht="34.5" customHeight="1" x14ac:dyDescent="0.3">
      <c r="A41" s="1029" t="s">
        <v>386</v>
      </c>
      <c r="B41" s="1029"/>
      <c r="C41" s="1116"/>
      <c r="D41" s="735">
        <v>0</v>
      </c>
      <c r="E41" s="735">
        <v>0</v>
      </c>
      <c r="F41" s="735">
        <v>0</v>
      </c>
      <c r="G41" s="1088" t="s">
        <v>519</v>
      </c>
      <c r="H41" s="1117"/>
      <c r="I41" s="1117"/>
      <c r="J41" s="1117"/>
      <c r="K41" s="629"/>
      <c r="L41" s="626" t="s">
        <v>99</v>
      </c>
    </row>
    <row r="42" spans="1:12" ht="20.25" customHeight="1" x14ac:dyDescent="0.3">
      <c r="A42" s="755"/>
      <c r="B42" s="755"/>
      <c r="C42" s="627"/>
      <c r="D42" s="628"/>
      <c r="E42" s="627"/>
      <c r="F42" s="629"/>
      <c r="G42" s="629"/>
      <c r="H42" s="629"/>
      <c r="I42" s="629"/>
      <c r="J42" s="629"/>
      <c r="K42" s="629"/>
      <c r="L42" s="152"/>
    </row>
    <row r="43" spans="1:12" ht="42.75" customHeight="1" x14ac:dyDescent="0.3">
      <c r="A43" s="1108" t="s">
        <v>813</v>
      </c>
      <c r="B43" s="1108"/>
      <c r="C43" s="1108"/>
      <c r="D43" s="1108"/>
      <c r="E43" s="1108"/>
      <c r="F43" s="1108"/>
      <c r="G43" s="1108"/>
      <c r="H43" s="1108"/>
      <c r="I43" s="870"/>
      <c r="J43" s="870"/>
      <c r="K43" s="870"/>
      <c r="L43" s="790" t="s">
        <v>784</v>
      </c>
    </row>
    <row r="44" spans="1:12" ht="32.25" customHeight="1" x14ac:dyDescent="0.3">
      <c r="A44" s="1108" t="s">
        <v>783</v>
      </c>
      <c r="B44" s="1109"/>
      <c r="C44" s="1109"/>
      <c r="D44" s="1109"/>
      <c r="E44" s="1109"/>
      <c r="F44" s="1109"/>
      <c r="G44" s="1109"/>
      <c r="H44" s="1109"/>
      <c r="I44" s="1109"/>
      <c r="J44" s="1109"/>
      <c r="K44" s="630"/>
      <c r="L44" s="626" t="s">
        <v>785</v>
      </c>
    </row>
    <row r="45" spans="1:12" ht="32.25" customHeight="1" x14ac:dyDescent="0.3">
      <c r="A45" s="1110" t="s">
        <v>787</v>
      </c>
      <c r="B45" s="1111"/>
      <c r="C45" s="1111"/>
      <c r="D45" s="1111"/>
      <c r="E45" s="1111"/>
      <c r="F45" s="1111"/>
      <c r="G45" s="1111"/>
      <c r="H45" s="1111"/>
      <c r="I45" s="1111"/>
      <c r="J45" s="1111"/>
      <c r="K45" s="1111"/>
      <c r="L45" s="626"/>
    </row>
    <row r="46" spans="1:12" ht="13.5" customHeight="1" x14ac:dyDescent="0.3">
      <c r="A46" s="732"/>
      <c r="B46" s="733"/>
      <c r="C46" s="733"/>
      <c r="D46" s="733"/>
      <c r="E46" s="733"/>
      <c r="F46" s="733"/>
      <c r="G46" s="733"/>
      <c r="H46" s="733"/>
      <c r="I46" s="733"/>
      <c r="J46" s="733"/>
      <c r="K46" s="630"/>
      <c r="L46" s="626"/>
    </row>
    <row r="47" spans="1:12" x14ac:dyDescent="0.3">
      <c r="A47" s="1069" t="s">
        <v>479</v>
      </c>
      <c r="B47" s="1069"/>
      <c r="C47" s="1069"/>
      <c r="D47" s="1069"/>
      <c r="E47" s="1069"/>
      <c r="F47" s="1069"/>
      <c r="G47" s="1069"/>
      <c r="H47" s="1069"/>
      <c r="I47" s="757"/>
      <c r="J47" s="668"/>
      <c r="K47" s="668"/>
      <c r="L47" s="779" t="s">
        <v>186</v>
      </c>
    </row>
    <row r="48" spans="1:12" x14ac:dyDescent="0.3">
      <c r="A48" s="153"/>
      <c r="B48" s="155"/>
      <c r="C48" s="155"/>
      <c r="D48" s="155"/>
      <c r="E48" s="155"/>
      <c r="F48" s="155"/>
      <c r="G48" s="155"/>
      <c r="H48" s="155"/>
      <c r="I48" s="155"/>
      <c r="J48" s="669"/>
      <c r="K48" s="669"/>
    </row>
    <row r="49" spans="1:12" ht="15.6" x14ac:dyDescent="0.3">
      <c r="A49" s="996" t="s">
        <v>429</v>
      </c>
      <c r="B49" s="996"/>
      <c r="C49" s="304"/>
      <c r="D49" s="305"/>
      <c r="E49" s="305"/>
      <c r="F49" s="305"/>
      <c r="G49" s="305"/>
      <c r="H49" s="305"/>
      <c r="I49" s="305"/>
      <c r="J49" s="305"/>
      <c r="K49" s="305"/>
      <c r="L49" s="779" t="s">
        <v>180</v>
      </c>
    </row>
    <row r="50" spans="1:12" ht="9.75" customHeight="1" x14ac:dyDescent="0.3">
      <c r="A50" s="156"/>
      <c r="B50" s="157"/>
      <c r="C50" s="754"/>
    </row>
    <row r="51" spans="1:12" ht="60" customHeight="1" x14ac:dyDescent="0.3">
      <c r="A51" s="1030" t="s">
        <v>459</v>
      </c>
      <c r="B51" s="1030"/>
      <c r="C51" s="1030"/>
      <c r="D51" s="1030"/>
      <c r="E51" s="1030"/>
      <c r="F51" s="1030"/>
      <c r="G51" s="1030"/>
      <c r="H51" s="1030"/>
      <c r="I51" s="750"/>
      <c r="J51" s="786"/>
      <c r="K51" s="786"/>
    </row>
    <row r="52" spans="1:12" ht="15.75" customHeight="1" x14ac:dyDescent="0.3">
      <c r="A52" s="750"/>
      <c r="B52" s="750"/>
      <c r="C52" s="750"/>
      <c r="D52" s="750"/>
      <c r="E52" s="750"/>
      <c r="F52" s="750"/>
      <c r="G52" s="750"/>
      <c r="H52" s="750"/>
      <c r="I52" s="750"/>
      <c r="J52" s="786"/>
      <c r="K52" s="786"/>
    </row>
    <row r="53" spans="1:12" x14ac:dyDescent="0.3">
      <c r="A53" s="157"/>
      <c r="B53" s="159"/>
      <c r="C53" s="157"/>
      <c r="D53" s="160"/>
      <c r="E53" s="157"/>
      <c r="F53" s="157"/>
      <c r="G53" s="748" t="s">
        <v>28</v>
      </c>
      <c r="H53" s="748" t="s">
        <v>29</v>
      </c>
      <c r="I53" s="748" t="s">
        <v>650</v>
      </c>
      <c r="J53" s="492"/>
      <c r="K53" s="492"/>
    </row>
    <row r="54" spans="1:12" ht="15" customHeight="1" x14ac:dyDescent="0.3">
      <c r="A54" s="1009" t="s">
        <v>701</v>
      </c>
      <c r="B54" s="1010"/>
      <c r="C54" s="1010"/>
      <c r="D54" s="1010"/>
      <c r="E54" s="1010"/>
      <c r="F54" s="161"/>
      <c r="G54" s="310">
        <v>0</v>
      </c>
      <c r="H54" s="390"/>
      <c r="I54" s="390"/>
      <c r="J54" s="418"/>
      <c r="K54" s="418"/>
      <c r="L54" s="779" t="s">
        <v>179</v>
      </c>
    </row>
    <row r="55" spans="1:12" ht="15" customHeight="1" x14ac:dyDescent="0.3">
      <c r="A55" s="1009" t="s">
        <v>702</v>
      </c>
      <c r="B55" s="1010"/>
      <c r="C55" s="1010"/>
      <c r="D55" s="1010"/>
      <c r="E55" s="1010"/>
      <c r="F55" s="749"/>
      <c r="G55" s="310">
        <v>0</v>
      </c>
      <c r="H55" s="310">
        <v>0</v>
      </c>
      <c r="I55" s="310">
        <v>0</v>
      </c>
      <c r="J55" s="419"/>
      <c r="K55" s="419"/>
      <c r="L55" s="779" t="s">
        <v>178</v>
      </c>
    </row>
    <row r="56" spans="1:12" ht="15" customHeight="1" x14ac:dyDescent="0.3">
      <c r="A56" s="1097" t="s">
        <v>30</v>
      </c>
      <c r="B56" s="1098"/>
      <c r="C56" s="1098"/>
      <c r="D56" s="1098"/>
      <c r="E56" s="1098"/>
      <c r="F56" s="163"/>
      <c r="G56" s="164">
        <f>G57+G66</f>
        <v>0</v>
      </c>
      <c r="H56" s="164">
        <f>H57+H66</f>
        <v>0</v>
      </c>
      <c r="I56" s="164">
        <f>I57+I66</f>
        <v>0</v>
      </c>
      <c r="J56" s="407"/>
      <c r="K56" s="407"/>
    </row>
    <row r="57" spans="1:12" ht="15" customHeight="1" x14ac:dyDescent="0.3">
      <c r="A57" s="1072" t="s">
        <v>31</v>
      </c>
      <c r="B57" s="1073"/>
      <c r="C57" s="1073"/>
      <c r="D57" s="1073"/>
      <c r="E57" s="1073"/>
      <c r="F57" s="770"/>
      <c r="G57" s="166">
        <f>SUM(G58:G65)</f>
        <v>0</v>
      </c>
      <c r="H57" s="166">
        <f>SUM(H58:H65)</f>
        <v>0</v>
      </c>
      <c r="I57" s="166">
        <f>SUM(I58:I65)</f>
        <v>0</v>
      </c>
      <c r="J57" s="406"/>
      <c r="K57" s="406"/>
    </row>
    <row r="58" spans="1:12" ht="15" customHeight="1" x14ac:dyDescent="0.3">
      <c r="A58" s="1095" t="s">
        <v>32</v>
      </c>
      <c r="B58" s="1096"/>
      <c r="C58" s="1096"/>
      <c r="D58" s="1096"/>
      <c r="E58" s="1096"/>
      <c r="F58" s="759"/>
      <c r="G58" s="311">
        <v>0</v>
      </c>
      <c r="H58" s="311">
        <v>0</v>
      </c>
      <c r="I58" s="311">
        <v>0</v>
      </c>
      <c r="J58" s="420"/>
      <c r="K58" s="420"/>
    </row>
    <row r="59" spans="1:12" ht="15" customHeight="1" x14ac:dyDescent="0.3">
      <c r="A59" s="1011" t="s">
        <v>703</v>
      </c>
      <c r="B59" s="1012"/>
      <c r="C59" s="1012"/>
      <c r="D59" s="1012"/>
      <c r="E59" s="1012"/>
      <c r="F59" s="765"/>
      <c r="G59" s="312">
        <v>0</v>
      </c>
      <c r="H59" s="312">
        <v>0</v>
      </c>
      <c r="I59" s="312">
        <v>0</v>
      </c>
      <c r="J59" s="420"/>
      <c r="K59" s="420"/>
    </row>
    <row r="60" spans="1:12" ht="15" customHeight="1" x14ac:dyDescent="0.3">
      <c r="A60" s="1011" t="s">
        <v>704</v>
      </c>
      <c r="B60" s="1012"/>
      <c r="C60" s="1012"/>
      <c r="D60" s="1012"/>
      <c r="E60" s="1012"/>
      <c r="F60" s="1085"/>
      <c r="G60" s="312">
        <v>0</v>
      </c>
      <c r="H60" s="312">
        <v>0</v>
      </c>
      <c r="I60" s="312">
        <v>0</v>
      </c>
      <c r="J60" s="420"/>
      <c r="K60" s="420"/>
    </row>
    <row r="61" spans="1:12" ht="45" customHeight="1" x14ac:dyDescent="0.3">
      <c r="A61" s="1011" t="s">
        <v>705</v>
      </c>
      <c r="B61" s="1012"/>
      <c r="C61" s="1012"/>
      <c r="D61" s="1012"/>
      <c r="E61" s="1012"/>
      <c r="F61" s="1085"/>
      <c r="G61" s="313">
        <v>0</v>
      </c>
      <c r="H61" s="313">
        <v>0</v>
      </c>
      <c r="I61" s="313">
        <v>0</v>
      </c>
      <c r="J61" s="421"/>
      <c r="K61" s="421"/>
    </row>
    <row r="62" spans="1:12" ht="30" customHeight="1" x14ac:dyDescent="0.3">
      <c r="A62" s="1011" t="s">
        <v>706</v>
      </c>
      <c r="B62" s="1012"/>
      <c r="C62" s="1012"/>
      <c r="D62" s="1012"/>
      <c r="E62" s="1012"/>
      <c r="F62" s="1085"/>
      <c r="G62" s="313">
        <v>0</v>
      </c>
      <c r="H62" s="313">
        <v>0</v>
      </c>
      <c r="I62" s="313">
        <v>0</v>
      </c>
      <c r="J62" s="421"/>
      <c r="K62" s="421"/>
    </row>
    <row r="63" spans="1:12" ht="15" customHeight="1" x14ac:dyDescent="0.3">
      <c r="A63" s="1011" t="s">
        <v>707</v>
      </c>
      <c r="B63" s="1012"/>
      <c r="C63" s="1012"/>
      <c r="D63" s="1012"/>
      <c r="E63" s="1012"/>
      <c r="F63" s="765"/>
      <c r="G63" s="312">
        <v>0</v>
      </c>
      <c r="H63" s="312">
        <v>0</v>
      </c>
      <c r="I63" s="312">
        <v>0</v>
      </c>
      <c r="J63" s="420"/>
      <c r="K63" s="420"/>
    </row>
    <row r="64" spans="1:12" ht="15" customHeight="1" x14ac:dyDescent="0.3">
      <c r="A64" s="1011" t="s">
        <v>708</v>
      </c>
      <c r="B64" s="1012"/>
      <c r="C64" s="1012"/>
      <c r="D64" s="1012"/>
      <c r="E64" s="1012"/>
      <c r="F64" s="765"/>
      <c r="G64" s="312">
        <v>0</v>
      </c>
      <c r="H64" s="312">
        <v>0</v>
      </c>
      <c r="I64" s="312">
        <v>0</v>
      </c>
      <c r="J64" s="420"/>
      <c r="K64" s="420"/>
    </row>
    <row r="65" spans="1:13" ht="30" customHeight="1" x14ac:dyDescent="0.3">
      <c r="A65" s="1013" t="s">
        <v>709</v>
      </c>
      <c r="B65" s="1014"/>
      <c r="C65" s="1014"/>
      <c r="D65" s="1014"/>
      <c r="E65" s="1014"/>
      <c r="F65" s="1015"/>
      <c r="G65" s="314">
        <v>0</v>
      </c>
      <c r="H65" s="314">
        <v>0</v>
      </c>
      <c r="I65" s="314">
        <v>0</v>
      </c>
      <c r="J65" s="421"/>
      <c r="K65" s="421"/>
    </row>
    <row r="66" spans="1:13" x14ac:dyDescent="0.3">
      <c r="A66" s="1070" t="s">
        <v>40</v>
      </c>
      <c r="B66" s="1071"/>
      <c r="C66" s="1071"/>
      <c r="D66" s="1071"/>
      <c r="E66" s="1071"/>
      <c r="F66" s="754"/>
      <c r="G66" s="315">
        <v>0</v>
      </c>
      <c r="H66" s="391"/>
      <c r="I66" s="391"/>
      <c r="J66" s="422"/>
      <c r="K66" s="422"/>
      <c r="L66" s="169"/>
    </row>
    <row r="67" spans="1:13" x14ac:dyDescent="0.3">
      <c r="A67" s="1009" t="s">
        <v>710</v>
      </c>
      <c r="B67" s="1010"/>
      <c r="C67" s="1010"/>
      <c r="D67" s="1010"/>
      <c r="E67" s="1010"/>
      <c r="F67" s="161"/>
      <c r="G67" s="316">
        <v>0</v>
      </c>
      <c r="H67" s="316">
        <v>0</v>
      </c>
      <c r="I67" s="316">
        <v>0</v>
      </c>
      <c r="J67" s="419"/>
      <c r="K67" s="419"/>
      <c r="L67" s="169"/>
    </row>
    <row r="68" spans="1:13" x14ac:dyDescent="0.3">
      <c r="A68" s="1006" t="s">
        <v>41</v>
      </c>
      <c r="B68" s="1007"/>
      <c r="C68" s="1007"/>
      <c r="D68" s="1007"/>
      <c r="E68" s="1007"/>
      <c r="F68" s="1008"/>
      <c r="G68" s="164">
        <f>SUM(G69:G71)</f>
        <v>0</v>
      </c>
      <c r="H68" s="164">
        <f>SUM(H69:H71)</f>
        <v>0</v>
      </c>
      <c r="I68" s="164">
        <f>SUM(I69:I71)</f>
        <v>0</v>
      </c>
      <c r="J68" s="407"/>
      <c r="K68" s="407"/>
      <c r="L68" s="779" t="s">
        <v>177</v>
      </c>
    </row>
    <row r="69" spans="1:13" x14ac:dyDescent="0.3">
      <c r="A69" s="1095" t="s">
        <v>711</v>
      </c>
      <c r="B69" s="1096"/>
      <c r="C69" s="1096"/>
      <c r="D69" s="1096"/>
      <c r="E69" s="1096"/>
      <c r="F69" s="778"/>
      <c r="G69" s="311">
        <v>0</v>
      </c>
      <c r="H69" s="311">
        <v>0</v>
      </c>
      <c r="I69" s="311">
        <v>0</v>
      </c>
      <c r="J69" s="420"/>
      <c r="K69" s="420"/>
      <c r="L69" s="169"/>
    </row>
    <row r="70" spans="1:13" x14ac:dyDescent="0.3">
      <c r="A70" s="962" t="s">
        <v>96</v>
      </c>
      <c r="B70" s="963"/>
      <c r="C70" s="963"/>
      <c r="D70" s="963"/>
      <c r="E70" s="963"/>
      <c r="F70" s="765"/>
      <c r="G70" s="312">
        <v>0</v>
      </c>
      <c r="H70" s="312">
        <v>0</v>
      </c>
      <c r="I70" s="312">
        <v>0</v>
      </c>
      <c r="J70" s="420"/>
      <c r="K70" s="420"/>
      <c r="L70" s="779" t="s">
        <v>96</v>
      </c>
    </row>
    <row r="71" spans="1:13" ht="28.8" customHeight="1" x14ac:dyDescent="0.3">
      <c r="A71" s="1013" t="s">
        <v>751</v>
      </c>
      <c r="B71" s="1014"/>
      <c r="C71" s="1014"/>
      <c r="D71" s="1014"/>
      <c r="E71" s="1014"/>
      <c r="F71" s="1094"/>
      <c r="G71" s="317">
        <v>0</v>
      </c>
      <c r="H71" s="317">
        <v>0</v>
      </c>
      <c r="I71" s="317">
        <v>0</v>
      </c>
      <c r="J71" s="420"/>
      <c r="K71" s="420"/>
      <c r="L71" s="779" t="s">
        <v>176</v>
      </c>
    </row>
    <row r="72" spans="1:13" x14ac:dyDescent="0.3">
      <c r="A72" s="1003" t="s">
        <v>256</v>
      </c>
      <c r="B72" s="1004"/>
      <c r="C72" s="1004"/>
      <c r="D72" s="1004"/>
      <c r="E72" s="1004"/>
      <c r="F72" s="1005"/>
      <c r="G72" s="484">
        <f>G54+G55+G56+G67+G68</f>
        <v>0</v>
      </c>
      <c r="H72" s="484">
        <f>H55+H56+H67+H68</f>
        <v>0</v>
      </c>
      <c r="I72" s="484">
        <f>I55+I56+I67+I68</f>
        <v>0</v>
      </c>
      <c r="J72" s="423"/>
      <c r="K72" s="423"/>
      <c r="L72" s="169"/>
    </row>
    <row r="73" spans="1:13" x14ac:dyDescent="0.3">
      <c r="A73" s="754"/>
      <c r="B73" s="156"/>
      <c r="C73" s="156"/>
      <c r="D73" s="156"/>
      <c r="E73" s="156"/>
      <c r="F73" s="754"/>
      <c r="L73" s="169"/>
    </row>
    <row r="74" spans="1:13" x14ac:dyDescent="0.3">
      <c r="A74" s="754"/>
      <c r="B74" s="156"/>
      <c r="C74" s="156"/>
      <c r="D74" s="156"/>
      <c r="E74" s="156"/>
      <c r="F74" s="754"/>
      <c r="L74" s="169"/>
    </row>
    <row r="75" spans="1:13" x14ac:dyDescent="0.3">
      <c r="A75" s="1099" t="s">
        <v>111</v>
      </c>
      <c r="B75" s="1099"/>
      <c r="C75" s="1099"/>
      <c r="D75" s="156"/>
      <c r="E75" s="156"/>
      <c r="F75" s="754"/>
    </row>
    <row r="76" spans="1:13" x14ac:dyDescent="0.3">
      <c r="A76" s="932"/>
      <c r="B76" s="932"/>
      <c r="C76" s="932"/>
      <c r="D76" s="932"/>
      <c r="E76" s="932"/>
      <c r="F76" s="932"/>
      <c r="G76" s="932"/>
      <c r="H76" s="932"/>
      <c r="I76" s="752"/>
      <c r="J76" s="752"/>
      <c r="K76" s="752"/>
    </row>
    <row r="77" spans="1:13" x14ac:dyDescent="0.3">
      <c r="A77" s="1100" t="s">
        <v>356</v>
      </c>
      <c r="B77" s="1100"/>
      <c r="C77" s="1100"/>
      <c r="D77" s="1100"/>
      <c r="E77" s="1100"/>
      <c r="F77" s="1100"/>
      <c r="G77" s="157"/>
      <c r="H77" s="157"/>
      <c r="I77" s="157"/>
      <c r="J77" s="255"/>
      <c r="K77" s="255"/>
      <c r="L77" s="774" t="s">
        <v>42</v>
      </c>
    </row>
    <row r="78" spans="1:13" x14ac:dyDescent="0.3">
      <c r="A78" s="751"/>
      <c r="B78" s="751"/>
      <c r="C78" s="751"/>
      <c r="D78" s="751"/>
      <c r="E78" s="751"/>
      <c r="F78" s="751"/>
      <c r="G78" s="157"/>
      <c r="H78" s="157"/>
      <c r="I78" s="157"/>
      <c r="J78" s="255"/>
      <c r="K78" s="255"/>
      <c r="L78" s="157"/>
    </row>
    <row r="79" spans="1:13" x14ac:dyDescent="0.3">
      <c r="A79" s="157"/>
      <c r="B79" s="157"/>
      <c r="F79" s="1032" t="s">
        <v>42</v>
      </c>
      <c r="G79" s="1033"/>
      <c r="H79" s="1033"/>
      <c r="I79" s="1118"/>
      <c r="J79" s="671"/>
      <c r="K79" s="671"/>
      <c r="L79" s="173"/>
      <c r="M79" s="157"/>
    </row>
    <row r="80" spans="1:13" ht="43.2" x14ac:dyDescent="0.3">
      <c r="A80" s="157"/>
      <c r="B80" s="159"/>
      <c r="F80" s="381" t="s">
        <v>195</v>
      </c>
      <c r="G80" s="381" t="s">
        <v>105</v>
      </c>
      <c r="H80" s="382" t="s">
        <v>107</v>
      </c>
      <c r="I80" s="382" t="s">
        <v>651</v>
      </c>
      <c r="J80" s="656"/>
      <c r="K80" s="656"/>
    </row>
    <row r="81" spans="1:16" x14ac:dyDescent="0.3">
      <c r="A81" s="1022" t="s">
        <v>179</v>
      </c>
      <c r="B81" s="1023"/>
      <c r="C81" s="1023"/>
      <c r="D81" s="1023"/>
      <c r="E81" s="1024"/>
      <c r="F81" s="318">
        <v>1</v>
      </c>
      <c r="G81" s="166">
        <f>G54/F81</f>
        <v>0</v>
      </c>
      <c r="H81" s="691"/>
      <c r="I81" s="691"/>
      <c r="J81" s="422"/>
      <c r="K81" s="422"/>
    </row>
    <row r="82" spans="1:16" x14ac:dyDescent="0.3">
      <c r="A82" s="1022" t="s">
        <v>713</v>
      </c>
      <c r="B82" s="1023"/>
      <c r="C82" s="1023"/>
      <c r="D82" s="1023"/>
      <c r="E82" s="1024"/>
      <c r="F82" s="318">
        <v>5</v>
      </c>
      <c r="G82" s="166">
        <f>G55/F82</f>
        <v>0</v>
      </c>
      <c r="H82" s="166">
        <f>+G82+(H55/F82)</f>
        <v>0</v>
      </c>
      <c r="I82" s="166">
        <f>+H82+(I55/F82)</f>
        <v>0</v>
      </c>
      <c r="J82" s="406"/>
      <c r="K82" s="406"/>
    </row>
    <row r="83" spans="1:16" x14ac:dyDescent="0.3">
      <c r="A83" s="1079" t="s">
        <v>30</v>
      </c>
      <c r="B83" s="1080"/>
      <c r="C83" s="1080"/>
      <c r="D83" s="1080"/>
      <c r="E83" s="1080"/>
      <c r="F83" s="392"/>
      <c r="G83" s="393"/>
      <c r="H83" s="393"/>
      <c r="I83" s="393"/>
      <c r="J83" s="160"/>
      <c r="K83" s="160"/>
    </row>
    <row r="84" spans="1:16" x14ac:dyDescent="0.3">
      <c r="A84" s="1074" t="s">
        <v>31</v>
      </c>
      <c r="B84" s="1075"/>
      <c r="C84" s="1075"/>
      <c r="D84" s="1075"/>
      <c r="E84" s="1075"/>
      <c r="F84" s="394"/>
      <c r="G84" s="395"/>
      <c r="H84" s="395"/>
      <c r="I84" s="395"/>
      <c r="J84" s="160"/>
      <c r="K84" s="160"/>
    </row>
    <row r="85" spans="1:16" ht="12.75" customHeight="1" x14ac:dyDescent="0.3">
      <c r="A85" s="984" t="s">
        <v>32</v>
      </c>
      <c r="B85" s="985"/>
      <c r="C85" s="985"/>
      <c r="D85" s="985"/>
      <c r="E85" s="986"/>
      <c r="F85" s="396"/>
      <c r="G85" s="397"/>
      <c r="H85" s="397"/>
      <c r="I85" s="397"/>
      <c r="J85" s="424"/>
      <c r="K85" s="424"/>
    </row>
    <row r="86" spans="1:16" ht="12.75" customHeight="1" x14ac:dyDescent="0.3">
      <c r="A86" s="962" t="s">
        <v>33</v>
      </c>
      <c r="B86" s="963"/>
      <c r="C86" s="963"/>
      <c r="D86" s="963"/>
      <c r="E86" s="964"/>
      <c r="F86" s="319">
        <v>25</v>
      </c>
      <c r="G86" s="174">
        <f t="shared" ref="G86:G93" si="0">G59/F86</f>
        <v>0</v>
      </c>
      <c r="H86" s="174">
        <f t="shared" ref="H86:I92" si="1">G86+($H59/$F86)</f>
        <v>0</v>
      </c>
      <c r="I86" s="174">
        <f t="shared" si="1"/>
        <v>0</v>
      </c>
      <c r="J86" s="406"/>
      <c r="K86" s="406"/>
    </row>
    <row r="87" spans="1:16" x14ac:dyDescent="0.3">
      <c r="A87" s="962" t="s">
        <v>34</v>
      </c>
      <c r="B87" s="963"/>
      <c r="C87" s="963"/>
      <c r="D87" s="963"/>
      <c r="E87" s="964"/>
      <c r="F87" s="319">
        <v>10</v>
      </c>
      <c r="G87" s="174">
        <f t="shared" si="0"/>
        <v>0</v>
      </c>
      <c r="H87" s="174">
        <f t="shared" si="1"/>
        <v>0</v>
      </c>
      <c r="I87" s="174">
        <f t="shared" si="1"/>
        <v>0</v>
      </c>
      <c r="J87" s="406"/>
      <c r="K87" s="406"/>
    </row>
    <row r="88" spans="1:16" x14ac:dyDescent="0.3">
      <c r="A88" s="962" t="s">
        <v>35</v>
      </c>
      <c r="B88" s="963"/>
      <c r="C88" s="963"/>
      <c r="D88" s="963"/>
      <c r="E88" s="964"/>
      <c r="F88" s="319">
        <v>5</v>
      </c>
      <c r="G88" s="174">
        <f t="shared" si="0"/>
        <v>0</v>
      </c>
      <c r="H88" s="174">
        <f t="shared" si="1"/>
        <v>0</v>
      </c>
      <c r="I88" s="174">
        <f t="shared" si="1"/>
        <v>0</v>
      </c>
      <c r="J88" s="406"/>
      <c r="K88" s="406"/>
      <c r="P88" s="157"/>
    </row>
    <row r="89" spans="1:16" x14ac:dyDescent="0.3">
      <c r="A89" s="962" t="s">
        <v>36</v>
      </c>
      <c r="B89" s="963"/>
      <c r="C89" s="963"/>
      <c r="D89" s="963"/>
      <c r="E89" s="964"/>
      <c r="F89" s="319">
        <v>5</v>
      </c>
      <c r="G89" s="174">
        <f t="shared" si="0"/>
        <v>0</v>
      </c>
      <c r="H89" s="174">
        <f t="shared" si="1"/>
        <v>0</v>
      </c>
      <c r="I89" s="174">
        <f t="shared" si="1"/>
        <v>0</v>
      </c>
      <c r="J89" s="406"/>
      <c r="K89" s="406"/>
    </row>
    <row r="90" spans="1:16" ht="12.75" customHeight="1" x14ac:dyDescent="0.3">
      <c r="A90" s="962" t="s">
        <v>37</v>
      </c>
      <c r="B90" s="963"/>
      <c r="C90" s="963"/>
      <c r="D90" s="963"/>
      <c r="E90" s="964"/>
      <c r="F90" s="319">
        <v>5</v>
      </c>
      <c r="G90" s="174">
        <f t="shared" si="0"/>
        <v>0</v>
      </c>
      <c r="H90" s="174">
        <f t="shared" si="1"/>
        <v>0</v>
      </c>
      <c r="I90" s="174">
        <f t="shared" si="1"/>
        <v>0</v>
      </c>
      <c r="J90" s="406"/>
      <c r="K90" s="406"/>
    </row>
    <row r="91" spans="1:16" ht="12.75" customHeight="1" x14ac:dyDescent="0.3">
      <c r="A91" s="962" t="s">
        <v>38</v>
      </c>
      <c r="B91" s="963"/>
      <c r="C91" s="963"/>
      <c r="D91" s="963"/>
      <c r="E91" s="964"/>
      <c r="F91" s="319">
        <v>3</v>
      </c>
      <c r="G91" s="174">
        <f t="shared" si="0"/>
        <v>0</v>
      </c>
      <c r="H91" s="174">
        <f t="shared" si="1"/>
        <v>0</v>
      </c>
      <c r="I91" s="174">
        <f t="shared" si="1"/>
        <v>0</v>
      </c>
      <c r="J91" s="406"/>
      <c r="K91" s="406"/>
    </row>
    <row r="92" spans="1:16" x14ac:dyDescent="0.3">
      <c r="A92" s="1013" t="s">
        <v>39</v>
      </c>
      <c r="B92" s="1014"/>
      <c r="C92" s="1014"/>
      <c r="D92" s="1014"/>
      <c r="E92" s="1015"/>
      <c r="F92" s="320">
        <v>3</v>
      </c>
      <c r="G92" s="175">
        <f t="shared" si="0"/>
        <v>0</v>
      </c>
      <c r="H92" s="175">
        <f t="shared" si="1"/>
        <v>0</v>
      </c>
      <c r="I92" s="175">
        <f t="shared" si="1"/>
        <v>0</v>
      </c>
      <c r="J92" s="406"/>
      <c r="K92" s="406"/>
    </row>
    <row r="93" spans="1:16" x14ac:dyDescent="0.3">
      <c r="A93" s="1072" t="s">
        <v>40</v>
      </c>
      <c r="B93" s="1073"/>
      <c r="C93" s="1073"/>
      <c r="D93" s="1073"/>
      <c r="E93" s="1073"/>
      <c r="F93" s="321">
        <v>5</v>
      </c>
      <c r="G93" s="176">
        <f t="shared" si="0"/>
        <v>0</v>
      </c>
      <c r="H93" s="166">
        <f>+G93</f>
        <v>0</v>
      </c>
      <c r="I93" s="166">
        <f>+H93</f>
        <v>0</v>
      </c>
      <c r="J93" s="406"/>
      <c r="K93" s="406"/>
    </row>
    <row r="94" spans="1:16" x14ac:dyDescent="0.3">
      <c r="A94" s="1076" t="s">
        <v>258</v>
      </c>
      <c r="B94" s="1077"/>
      <c r="C94" s="1077"/>
      <c r="D94" s="1077"/>
      <c r="E94" s="1078"/>
      <c r="F94" s="177"/>
      <c r="G94" s="178">
        <f>SUM(G81:G93)</f>
        <v>0</v>
      </c>
      <c r="H94" s="178">
        <f>SUM(H81:H93)</f>
        <v>0</v>
      </c>
      <c r="I94" s="178">
        <f>SUM(I81:I93)</f>
        <v>0</v>
      </c>
      <c r="J94" s="406"/>
      <c r="K94" s="406"/>
    </row>
    <row r="95" spans="1:16" x14ac:dyDescent="0.3">
      <c r="L95" s="779" t="s">
        <v>186</v>
      </c>
    </row>
    <row r="96" spans="1:16" ht="17.25" customHeight="1" x14ac:dyDescent="0.3"/>
    <row r="97" spans="1:14" ht="15.6" x14ac:dyDescent="0.3">
      <c r="A97" s="996" t="s">
        <v>430</v>
      </c>
      <c r="B97" s="996"/>
      <c r="C97" s="304"/>
      <c r="D97" s="305"/>
      <c r="E97" s="305"/>
      <c r="F97" s="305"/>
      <c r="G97" s="305"/>
      <c r="H97" s="305"/>
      <c r="I97" s="305"/>
      <c r="J97" s="305"/>
      <c r="K97" s="305"/>
      <c r="L97" s="779" t="s">
        <v>175</v>
      </c>
    </row>
    <row r="98" spans="1:14" x14ac:dyDescent="0.3">
      <c r="A98" s="179"/>
      <c r="C98" s="180"/>
      <c r="D98" s="180"/>
      <c r="L98" s="117" t="s">
        <v>113</v>
      </c>
    </row>
    <row r="99" spans="1:14" x14ac:dyDescent="0.3">
      <c r="A99" s="179"/>
      <c r="C99" s="180"/>
      <c r="D99" s="180"/>
    </row>
    <row r="100" spans="1:14" ht="27" customHeight="1" x14ac:dyDescent="0.3">
      <c r="A100" s="956" t="s">
        <v>114</v>
      </c>
      <c r="B100" s="956"/>
      <c r="C100" s="956"/>
      <c r="D100" s="956"/>
      <c r="E100" s="956"/>
      <c r="F100" s="956"/>
      <c r="G100" s="956"/>
      <c r="H100" s="956"/>
      <c r="I100" s="781"/>
      <c r="J100" s="773"/>
      <c r="K100" s="773"/>
    </row>
    <row r="101" spans="1:14" x14ac:dyDescent="0.3">
      <c r="A101" s="182"/>
      <c r="C101" s="180"/>
      <c r="D101" s="180"/>
      <c r="F101" s="157"/>
      <c r="L101" s="169"/>
    </row>
    <row r="102" spans="1:14" x14ac:dyDescent="0.3">
      <c r="A102" s="124"/>
      <c r="B102" s="124"/>
      <c r="C102" s="124"/>
      <c r="D102" s="124"/>
      <c r="E102" s="124"/>
      <c r="F102" s="183"/>
      <c r="G102" s="748" t="s">
        <v>28</v>
      </c>
      <c r="H102" s="748" t="s">
        <v>29</v>
      </c>
      <c r="I102" s="748" t="s">
        <v>650</v>
      </c>
      <c r="J102" s="492"/>
      <c r="K102" s="492"/>
    </row>
    <row r="103" spans="1:14" x14ac:dyDescent="0.3">
      <c r="A103" s="959" t="s">
        <v>43</v>
      </c>
      <c r="B103" s="960"/>
      <c r="C103" s="960"/>
      <c r="D103" s="960"/>
      <c r="E103" s="960"/>
      <c r="F103" s="961"/>
      <c r="G103" s="184">
        <f>G104+G105+G106+G107</f>
        <v>0</v>
      </c>
      <c r="H103" s="184">
        <f>H104+H105+H106+H107</f>
        <v>0</v>
      </c>
      <c r="I103" s="184">
        <f>I104+I105+I106+I107</f>
        <v>0</v>
      </c>
      <c r="J103" s="407"/>
      <c r="K103" s="407"/>
    </row>
    <row r="104" spans="1:14" x14ac:dyDescent="0.3">
      <c r="A104" s="1037" t="s">
        <v>44</v>
      </c>
      <c r="B104" s="1038"/>
      <c r="C104" s="1038"/>
      <c r="D104" s="1038"/>
      <c r="E104" s="1038"/>
      <c r="F104" s="185"/>
      <c r="G104" s="311">
        <v>0</v>
      </c>
      <c r="H104" s="311">
        <v>0</v>
      </c>
      <c r="I104" s="311">
        <v>0</v>
      </c>
      <c r="J104" s="420"/>
      <c r="K104" s="420"/>
      <c r="L104" s="779" t="s">
        <v>174</v>
      </c>
    </row>
    <row r="105" spans="1:14" x14ac:dyDescent="0.3">
      <c r="A105" s="915" t="s">
        <v>45</v>
      </c>
      <c r="B105" s="916"/>
      <c r="C105" s="916"/>
      <c r="D105" s="916"/>
      <c r="E105" s="916"/>
      <c r="F105" s="186"/>
      <c r="G105" s="312">
        <v>0</v>
      </c>
      <c r="H105" s="312">
        <v>0</v>
      </c>
      <c r="I105" s="312">
        <v>0</v>
      </c>
      <c r="J105" s="420"/>
      <c r="K105" s="420"/>
    </row>
    <row r="106" spans="1:14" x14ac:dyDescent="0.3">
      <c r="A106" s="915" t="s">
        <v>46</v>
      </c>
      <c r="B106" s="916"/>
      <c r="C106" s="916"/>
      <c r="D106" s="916"/>
      <c r="E106" s="916"/>
      <c r="F106" s="186"/>
      <c r="G106" s="312">
        <v>0</v>
      </c>
      <c r="H106" s="312">
        <v>0</v>
      </c>
      <c r="I106" s="312">
        <v>0</v>
      </c>
      <c r="J106" s="420"/>
      <c r="K106" s="420"/>
    </row>
    <row r="107" spans="1:14" x14ac:dyDescent="0.3">
      <c r="A107" s="928" t="s">
        <v>47</v>
      </c>
      <c r="B107" s="929"/>
      <c r="C107" s="929"/>
      <c r="D107" s="929"/>
      <c r="E107" s="929"/>
      <c r="F107" s="187"/>
      <c r="G107" s="175">
        <f>G66</f>
        <v>0</v>
      </c>
      <c r="H107" s="175">
        <f>H66</f>
        <v>0</v>
      </c>
      <c r="I107" s="175">
        <f>I66</f>
        <v>0</v>
      </c>
      <c r="J107" s="406"/>
      <c r="K107" s="406"/>
    </row>
    <row r="108" spans="1:14" x14ac:dyDescent="0.3">
      <c r="A108" s="959" t="s">
        <v>48</v>
      </c>
      <c r="B108" s="960"/>
      <c r="C108" s="960"/>
      <c r="D108" s="960"/>
      <c r="E108" s="960"/>
      <c r="F108" s="961"/>
      <c r="G108" s="188">
        <f>G109+G117</f>
        <v>0</v>
      </c>
      <c r="H108" s="188">
        <f>H109+H117</f>
        <v>0</v>
      </c>
      <c r="I108" s="188">
        <f>I109+I117</f>
        <v>0</v>
      </c>
      <c r="J108" s="407"/>
      <c r="K108" s="407"/>
      <c r="L108" s="189" t="s">
        <v>115</v>
      </c>
    </row>
    <row r="109" spans="1:14" x14ac:dyDescent="0.3">
      <c r="A109" s="1000" t="s">
        <v>116</v>
      </c>
      <c r="B109" s="1001"/>
      <c r="C109" s="1001"/>
      <c r="D109" s="1001"/>
      <c r="E109" s="1001"/>
      <c r="F109" s="185"/>
      <c r="G109" s="190">
        <f>SUM(G110:G113)</f>
        <v>0</v>
      </c>
      <c r="H109" s="176">
        <f>SUM(H114:H115)</f>
        <v>0</v>
      </c>
      <c r="I109" s="176">
        <f>SUM(I114:I116)</f>
        <v>0</v>
      </c>
      <c r="J109" s="428"/>
      <c r="K109" s="406"/>
      <c r="L109" s="994" t="s">
        <v>187</v>
      </c>
      <c r="M109" s="994"/>
      <c r="N109" s="994"/>
    </row>
    <row r="110" spans="1:14" x14ac:dyDescent="0.3">
      <c r="A110" s="191" t="s">
        <v>714</v>
      </c>
      <c r="B110" s="192"/>
      <c r="C110" s="192"/>
      <c r="D110" s="192"/>
      <c r="E110" s="192"/>
      <c r="F110" s="631"/>
      <c r="G110" s="312">
        <v>0</v>
      </c>
      <c r="H110" s="399"/>
      <c r="I110" s="399"/>
      <c r="J110" s="160"/>
      <c r="K110" s="160"/>
      <c r="L110" s="779" t="s">
        <v>49</v>
      </c>
    </row>
    <row r="111" spans="1:14" x14ac:dyDescent="0.3">
      <c r="A111" s="191" t="s">
        <v>715</v>
      </c>
      <c r="B111" s="192"/>
      <c r="C111" s="192"/>
      <c r="D111" s="192"/>
      <c r="E111" s="192"/>
      <c r="F111" s="631"/>
      <c r="G111" s="312">
        <v>0</v>
      </c>
      <c r="H111" s="399"/>
      <c r="I111" s="399"/>
      <c r="J111" s="160"/>
      <c r="K111" s="160"/>
      <c r="L111" s="775" t="s">
        <v>173</v>
      </c>
    </row>
    <row r="112" spans="1:14" x14ac:dyDescent="0.3">
      <c r="A112" s="191" t="s">
        <v>716</v>
      </c>
      <c r="B112" s="192"/>
      <c r="C112" s="192"/>
      <c r="D112" s="192"/>
      <c r="E112" s="192"/>
      <c r="F112" s="631"/>
      <c r="G112" s="312">
        <v>0</v>
      </c>
      <c r="H112" s="399"/>
      <c r="I112" s="399"/>
      <c r="J112" s="160"/>
      <c r="K112" s="160"/>
      <c r="L112" s="777" t="s">
        <v>369</v>
      </c>
    </row>
    <row r="113" spans="1:17" x14ac:dyDescent="0.3">
      <c r="A113" s="191" t="s">
        <v>717</v>
      </c>
      <c r="B113" s="192"/>
      <c r="C113" s="192"/>
      <c r="D113" s="192"/>
      <c r="E113" s="192"/>
      <c r="F113" s="631"/>
      <c r="G113" s="312">
        <v>0</v>
      </c>
      <c r="H113" s="399"/>
      <c r="I113" s="399"/>
      <c r="J113" s="160"/>
      <c r="K113" s="160"/>
      <c r="L113" s="777" t="s">
        <v>552</v>
      </c>
    </row>
    <row r="114" spans="1:17" x14ac:dyDescent="0.3">
      <c r="A114" s="191" t="s">
        <v>718</v>
      </c>
      <c r="B114" s="192"/>
      <c r="C114" s="192"/>
      <c r="D114" s="192"/>
      <c r="E114" s="192"/>
      <c r="F114" s="631"/>
      <c r="G114" s="399"/>
      <c r="H114" s="312">
        <v>0</v>
      </c>
      <c r="I114" s="312">
        <v>0</v>
      </c>
      <c r="J114" s="420"/>
      <c r="K114" s="420"/>
      <c r="O114" s="142"/>
      <c r="P114" s="142"/>
      <c r="Q114" s="142"/>
    </row>
    <row r="115" spans="1:17" x14ac:dyDescent="0.3">
      <c r="A115" s="191" t="s">
        <v>719</v>
      </c>
      <c r="B115" s="192"/>
      <c r="C115" s="192"/>
      <c r="D115" s="192"/>
      <c r="E115" s="192"/>
      <c r="F115" s="631"/>
      <c r="G115" s="399"/>
      <c r="H115" s="312">
        <v>0</v>
      </c>
      <c r="I115" s="312">
        <v>0</v>
      </c>
      <c r="J115" s="420"/>
      <c r="K115" s="420"/>
    </row>
    <row r="116" spans="1:17" x14ac:dyDescent="0.3">
      <c r="A116" s="191" t="s">
        <v>720</v>
      </c>
      <c r="B116" s="192"/>
      <c r="C116" s="192"/>
      <c r="D116" s="192"/>
      <c r="E116" s="192"/>
      <c r="F116" s="631"/>
      <c r="G116" s="400"/>
      <c r="H116" s="400"/>
      <c r="I116" s="312">
        <v>0</v>
      </c>
      <c r="J116" s="420"/>
      <c r="K116" s="420"/>
    </row>
    <row r="117" spans="1:17" x14ac:dyDescent="0.3">
      <c r="A117" s="1000" t="s">
        <v>117</v>
      </c>
      <c r="B117" s="1001"/>
      <c r="C117" s="1001"/>
      <c r="D117" s="1001"/>
      <c r="E117" s="1001"/>
      <c r="F117" s="185"/>
      <c r="G117" s="190">
        <f>SUM(G118:G120)</f>
        <v>0</v>
      </c>
      <c r="H117" s="190">
        <f>SUM(H118:H120)</f>
        <v>0</v>
      </c>
      <c r="I117" s="190">
        <f>SUM(I118:I120)</f>
        <v>0</v>
      </c>
      <c r="J117" s="406"/>
      <c r="K117" s="406"/>
      <c r="L117" s="142"/>
      <c r="M117" s="142"/>
      <c r="N117" s="142"/>
    </row>
    <row r="118" spans="1:17" x14ac:dyDescent="0.3">
      <c r="A118" s="962" t="s">
        <v>118</v>
      </c>
      <c r="B118" s="963"/>
      <c r="C118" s="963"/>
      <c r="D118" s="963"/>
      <c r="E118" s="963"/>
      <c r="F118" s="186"/>
      <c r="G118" s="322">
        <v>0</v>
      </c>
      <c r="H118" s="312">
        <v>0</v>
      </c>
      <c r="I118" s="312">
        <v>0</v>
      </c>
      <c r="J118" s="420"/>
      <c r="K118" s="420"/>
      <c r="L118" s="779" t="s">
        <v>118</v>
      </c>
    </row>
    <row r="119" spans="1:17" s="151" customFormat="1" ht="14.25" customHeight="1" x14ac:dyDescent="0.3">
      <c r="A119" s="962" t="s">
        <v>172</v>
      </c>
      <c r="B119" s="963"/>
      <c r="C119" s="963"/>
      <c r="D119" s="963"/>
      <c r="E119" s="963"/>
      <c r="F119" s="186"/>
      <c r="G119" s="322">
        <v>0</v>
      </c>
      <c r="H119" s="312">
        <v>0</v>
      </c>
      <c r="I119" s="312">
        <v>0</v>
      </c>
      <c r="J119" s="420"/>
      <c r="K119" s="420"/>
      <c r="L119" s="779" t="s">
        <v>172</v>
      </c>
      <c r="M119" s="117"/>
      <c r="N119" s="117"/>
    </row>
    <row r="120" spans="1:17" x14ac:dyDescent="0.3">
      <c r="A120" s="987" t="s">
        <v>50</v>
      </c>
      <c r="B120" s="988"/>
      <c r="C120" s="988"/>
      <c r="D120" s="988"/>
      <c r="E120" s="988"/>
      <c r="F120" s="187"/>
      <c r="G120" s="323">
        <v>0</v>
      </c>
      <c r="H120" s="317">
        <v>0</v>
      </c>
      <c r="I120" s="317">
        <v>0</v>
      </c>
      <c r="J120" s="420"/>
      <c r="K120" s="420"/>
    </row>
    <row r="121" spans="1:17" x14ac:dyDescent="0.3">
      <c r="A121" s="1081" t="s">
        <v>189</v>
      </c>
      <c r="B121" s="1082"/>
      <c r="C121" s="1082"/>
      <c r="D121" s="1082"/>
      <c r="E121" s="1082"/>
      <c r="F121" s="1083"/>
      <c r="G121" s="380">
        <f>SUM(G103+G108)</f>
        <v>0</v>
      </c>
      <c r="H121" s="380">
        <f>SUM(H103+H108)</f>
        <v>0</v>
      </c>
      <c r="I121" s="380">
        <f>SUM(I103+I108)</f>
        <v>0</v>
      </c>
      <c r="J121" s="425"/>
      <c r="K121" s="425"/>
      <c r="L121" s="151"/>
      <c r="M121" s="151"/>
      <c r="N121" s="151"/>
    </row>
    <row r="122" spans="1:17" x14ac:dyDescent="0.3">
      <c r="C122" s="180"/>
      <c r="D122" s="180"/>
    </row>
    <row r="123" spans="1:17" x14ac:dyDescent="0.3">
      <c r="C123" s="180"/>
      <c r="D123" s="180"/>
    </row>
    <row r="124" spans="1:17" x14ac:dyDescent="0.3">
      <c r="A124" s="117" t="s">
        <v>553</v>
      </c>
      <c r="C124" s="180"/>
      <c r="D124" s="180"/>
    </row>
    <row r="125" spans="1:17" x14ac:dyDescent="0.3">
      <c r="C125" s="180"/>
      <c r="D125" s="180"/>
    </row>
    <row r="126" spans="1:17" x14ac:dyDescent="0.3">
      <c r="C126" s="180"/>
      <c r="D126" s="180"/>
    </row>
    <row r="127" spans="1:17" ht="15" customHeight="1" x14ac:dyDescent="0.3">
      <c r="A127" s="981" t="s">
        <v>534</v>
      </c>
      <c r="B127" s="982"/>
      <c r="C127" s="982"/>
      <c r="D127" s="370"/>
      <c r="E127" s="371"/>
      <c r="F127" s="748" t="s">
        <v>28</v>
      </c>
      <c r="G127" s="748" t="s">
        <v>29</v>
      </c>
      <c r="H127" s="748" t="s">
        <v>650</v>
      </c>
      <c r="L127" s="198" t="s">
        <v>563</v>
      </c>
      <c r="M127" s="199"/>
      <c r="N127" s="128"/>
      <c r="O127" s="128"/>
      <c r="P127" s="128"/>
      <c r="Q127" s="200"/>
    </row>
    <row r="128" spans="1:17" ht="12.75" customHeight="1" x14ac:dyDescent="0.3">
      <c r="A128" s="979" t="s">
        <v>535</v>
      </c>
      <c r="B128" s="980"/>
      <c r="C128" s="983"/>
      <c r="D128" s="128"/>
      <c r="E128" s="200"/>
      <c r="F128" s="119"/>
      <c r="G128" s="119"/>
      <c r="H128" s="119"/>
      <c r="L128" s="201" t="s">
        <v>565</v>
      </c>
      <c r="M128" s="202" t="s">
        <v>562</v>
      </c>
      <c r="N128" s="157"/>
      <c r="O128" s="157"/>
      <c r="P128" s="157"/>
      <c r="Q128" s="203"/>
    </row>
    <row r="129" spans="1:17" ht="12.75" customHeight="1" x14ac:dyDescent="0.3">
      <c r="A129" s="204" t="s">
        <v>536</v>
      </c>
      <c r="B129" s="121"/>
      <c r="C129" s="120"/>
      <c r="D129" s="120"/>
      <c r="E129" s="205"/>
      <c r="F129" s="206">
        <f>G110</f>
        <v>0</v>
      </c>
      <c r="G129" s="387"/>
      <c r="H129" s="387"/>
      <c r="L129" s="201" t="s">
        <v>528</v>
      </c>
      <c r="M129" s="202" t="s">
        <v>529</v>
      </c>
      <c r="N129" s="157"/>
      <c r="O129" s="157"/>
      <c r="P129" s="157"/>
      <c r="Q129" s="203"/>
    </row>
    <row r="130" spans="1:17" ht="12.75" customHeight="1" x14ac:dyDescent="0.3">
      <c r="A130" s="204" t="s">
        <v>52</v>
      </c>
      <c r="B130" s="121"/>
      <c r="C130" s="120"/>
      <c r="D130" s="120"/>
      <c r="E130" s="205"/>
      <c r="F130" s="324">
        <v>0</v>
      </c>
      <c r="G130" s="387"/>
      <c r="H130" s="387"/>
      <c r="L130" s="201" t="s">
        <v>530</v>
      </c>
      <c r="M130" s="202" t="s">
        <v>531</v>
      </c>
      <c r="N130" s="157"/>
      <c r="O130" s="157"/>
      <c r="P130" s="157"/>
      <c r="Q130" s="203"/>
    </row>
    <row r="131" spans="1:17" ht="12.75" customHeight="1" x14ac:dyDescent="0.3">
      <c r="A131" s="204" t="s">
        <v>53</v>
      </c>
      <c r="B131" s="121"/>
      <c r="C131" s="120"/>
      <c r="D131" s="120"/>
      <c r="E131" s="205"/>
      <c r="F131" s="325">
        <v>0</v>
      </c>
      <c r="G131" s="387"/>
      <c r="H131" s="387"/>
      <c r="L131" s="201" t="s">
        <v>532</v>
      </c>
      <c r="M131" s="202" t="s">
        <v>533</v>
      </c>
      <c r="N131" s="157"/>
      <c r="O131" s="157"/>
      <c r="P131" s="157"/>
      <c r="Q131" s="203"/>
    </row>
    <row r="132" spans="1:17" ht="12.75" customHeight="1" x14ac:dyDescent="0.3">
      <c r="A132" s="204" t="s">
        <v>537</v>
      </c>
      <c r="B132" s="121"/>
      <c r="C132" s="121"/>
      <c r="D132" s="121"/>
      <c r="E132" s="207"/>
      <c r="F132" s="326"/>
      <c r="G132" s="387"/>
      <c r="H132" s="387"/>
      <c r="L132" s="122"/>
      <c r="M132" s="208"/>
      <c r="N132" s="124"/>
      <c r="O132" s="124"/>
      <c r="P132" s="124"/>
      <c r="Q132" s="209"/>
    </row>
    <row r="133" spans="1:17" ht="12.75" customHeight="1" x14ac:dyDescent="0.3">
      <c r="A133" s="204" t="s">
        <v>538</v>
      </c>
      <c r="B133" s="121"/>
      <c r="C133" s="120"/>
      <c r="D133" s="120"/>
      <c r="E133" s="205"/>
      <c r="F133" s="313">
        <v>0</v>
      </c>
      <c r="G133" s="313">
        <v>0</v>
      </c>
      <c r="H133" s="313">
        <v>0</v>
      </c>
      <c r="L133" s="123"/>
      <c r="M133" s="202"/>
      <c r="N133" s="157"/>
      <c r="O133" s="157"/>
      <c r="P133" s="157"/>
      <c r="Q133" s="157"/>
    </row>
    <row r="134" spans="1:17" ht="12.75" customHeight="1" x14ac:dyDescent="0.3">
      <c r="A134" s="204" t="s">
        <v>539</v>
      </c>
      <c r="B134" s="121"/>
      <c r="C134" s="120"/>
      <c r="D134" s="120"/>
      <c r="E134" s="205"/>
      <c r="F134" s="313">
        <v>0</v>
      </c>
      <c r="G134" s="313">
        <v>0</v>
      </c>
      <c r="H134" s="313">
        <v>0</v>
      </c>
    </row>
    <row r="135" spans="1:17" ht="12.75" customHeight="1" x14ac:dyDescent="0.3">
      <c r="A135" s="210" t="s">
        <v>540</v>
      </c>
      <c r="B135" s="211"/>
      <c r="C135" s="124"/>
      <c r="D135" s="124"/>
      <c r="E135" s="209"/>
      <c r="F135" s="212">
        <f>SUM(F133:F134)</f>
        <v>0</v>
      </c>
      <c r="G135" s="212">
        <f>SUM(G133:G134)</f>
        <v>0</v>
      </c>
      <c r="H135" s="212">
        <f>SUM(H133:H134)</f>
        <v>0</v>
      </c>
    </row>
    <row r="136" spans="1:17" ht="12.75" customHeight="1" x14ac:dyDescent="0.3">
      <c r="A136" s="1086" t="s">
        <v>541</v>
      </c>
      <c r="B136" s="1087"/>
      <c r="C136" s="1087"/>
      <c r="D136" s="157"/>
      <c r="E136" s="203"/>
      <c r="F136" s="125"/>
      <c r="G136" s="125"/>
      <c r="H136" s="125"/>
    </row>
    <row r="137" spans="1:17" ht="12.75" customHeight="1" x14ac:dyDescent="0.3">
      <c r="A137" s="204" t="s">
        <v>51</v>
      </c>
      <c r="B137" s="121"/>
      <c r="C137" s="120"/>
      <c r="D137" s="120"/>
      <c r="E137" s="205"/>
      <c r="F137" s="206">
        <f>G111</f>
        <v>0</v>
      </c>
      <c r="G137" s="388"/>
      <c r="H137" s="388"/>
    </row>
    <row r="138" spans="1:17" ht="12.75" customHeight="1" x14ac:dyDescent="0.3">
      <c r="A138" s="204" t="s">
        <v>52</v>
      </c>
      <c r="B138" s="121"/>
      <c r="C138" s="120"/>
      <c r="D138" s="120"/>
      <c r="E138" s="205"/>
      <c r="F138" s="324">
        <v>0</v>
      </c>
      <c r="G138" s="388"/>
      <c r="H138" s="388"/>
    </row>
    <row r="139" spans="1:17" ht="12.75" customHeight="1" x14ac:dyDescent="0.3">
      <c r="A139" s="204" t="s">
        <v>53</v>
      </c>
      <c r="B139" s="121"/>
      <c r="C139" s="120"/>
      <c r="D139" s="120"/>
      <c r="E139" s="205"/>
      <c r="F139" s="325">
        <v>0</v>
      </c>
      <c r="G139" s="388"/>
      <c r="H139" s="388"/>
    </row>
    <row r="140" spans="1:17" ht="12.75" customHeight="1" x14ac:dyDescent="0.3">
      <c r="A140" s="204" t="s">
        <v>537</v>
      </c>
      <c r="B140" s="121"/>
      <c r="C140" s="121"/>
      <c r="D140" s="121"/>
      <c r="E140" s="207"/>
      <c r="F140" s="326"/>
      <c r="G140" s="388"/>
      <c r="H140" s="388"/>
    </row>
    <row r="141" spans="1:17" ht="12.75" customHeight="1" x14ac:dyDescent="0.3">
      <c r="A141" s="204" t="s">
        <v>538</v>
      </c>
      <c r="B141" s="121"/>
      <c r="C141" s="120"/>
      <c r="D141" s="120"/>
      <c r="E141" s="205"/>
      <c r="F141" s="313">
        <v>0</v>
      </c>
      <c r="G141" s="313">
        <v>0</v>
      </c>
      <c r="H141" s="313">
        <v>0</v>
      </c>
    </row>
    <row r="142" spans="1:17" ht="12.75" customHeight="1" x14ac:dyDescent="0.3">
      <c r="A142" s="204" t="s">
        <v>539</v>
      </c>
      <c r="B142" s="121"/>
      <c r="C142" s="120"/>
      <c r="D142" s="120"/>
      <c r="E142" s="205"/>
      <c r="F142" s="313">
        <v>0</v>
      </c>
      <c r="G142" s="313">
        <v>0</v>
      </c>
      <c r="H142" s="313">
        <v>0</v>
      </c>
    </row>
    <row r="143" spans="1:17" ht="12.75" customHeight="1" x14ac:dyDescent="0.3">
      <c r="A143" s="210" t="s">
        <v>542</v>
      </c>
      <c r="B143" s="211"/>
      <c r="C143" s="124"/>
      <c r="D143" s="124"/>
      <c r="E143" s="209"/>
      <c r="F143" s="212">
        <f>SUM(F141:F142)</f>
        <v>0</v>
      </c>
      <c r="G143" s="212">
        <f>SUM(G141:G142)</f>
        <v>0</v>
      </c>
      <c r="H143" s="212">
        <f>SUM(H141:H142)</f>
        <v>0</v>
      </c>
    </row>
    <row r="144" spans="1:17" ht="12.75" customHeight="1" x14ac:dyDescent="0.3">
      <c r="A144" s="1035" t="s">
        <v>543</v>
      </c>
      <c r="B144" s="1036"/>
      <c r="C144" s="1036"/>
      <c r="D144" s="157"/>
      <c r="E144" s="203"/>
      <c r="F144" s="126"/>
      <c r="G144" s="126"/>
      <c r="H144" s="126"/>
    </row>
    <row r="145" spans="1:8" ht="12.75" customHeight="1" x14ac:dyDescent="0.3">
      <c r="A145" s="204" t="s">
        <v>51</v>
      </c>
      <c r="B145" s="121"/>
      <c r="C145" s="120"/>
      <c r="D145" s="120"/>
      <c r="E145" s="205"/>
      <c r="F145" s="206">
        <f>G112</f>
        <v>0</v>
      </c>
      <c r="G145" s="388"/>
      <c r="H145" s="388"/>
    </row>
    <row r="146" spans="1:8" ht="12.75" customHeight="1" x14ac:dyDescent="0.3">
      <c r="A146" s="204" t="s">
        <v>52</v>
      </c>
      <c r="B146" s="121"/>
      <c r="C146" s="120"/>
      <c r="D146" s="120"/>
      <c r="E146" s="205"/>
      <c r="F146" s="324">
        <v>0</v>
      </c>
      <c r="G146" s="388"/>
      <c r="H146" s="388"/>
    </row>
    <row r="147" spans="1:8" ht="12.75" customHeight="1" x14ac:dyDescent="0.3">
      <c r="A147" s="204" t="s">
        <v>53</v>
      </c>
      <c r="B147" s="121"/>
      <c r="C147" s="120"/>
      <c r="D147" s="120"/>
      <c r="E147" s="205"/>
      <c r="F147" s="325">
        <v>0</v>
      </c>
      <c r="G147" s="388"/>
      <c r="H147" s="388"/>
    </row>
    <row r="148" spans="1:8" ht="12.75" customHeight="1" x14ac:dyDescent="0.3">
      <c r="A148" s="204" t="s">
        <v>537</v>
      </c>
      <c r="B148" s="121"/>
      <c r="C148" s="121"/>
      <c r="D148" s="121"/>
      <c r="E148" s="207"/>
      <c r="F148" s="326"/>
      <c r="G148" s="388"/>
      <c r="H148" s="388"/>
    </row>
    <row r="149" spans="1:8" ht="12.75" customHeight="1" x14ac:dyDescent="0.3">
      <c r="A149" s="204" t="s">
        <v>538</v>
      </c>
      <c r="B149" s="121"/>
      <c r="C149" s="120"/>
      <c r="D149" s="120"/>
      <c r="E149" s="205"/>
      <c r="F149" s="313">
        <v>0</v>
      </c>
      <c r="G149" s="313">
        <v>0</v>
      </c>
      <c r="H149" s="313">
        <v>0</v>
      </c>
    </row>
    <row r="150" spans="1:8" ht="12.75" customHeight="1" x14ac:dyDescent="0.3">
      <c r="A150" s="204" t="s">
        <v>539</v>
      </c>
      <c r="B150" s="121"/>
      <c r="C150" s="120"/>
      <c r="D150" s="120"/>
      <c r="E150" s="205"/>
      <c r="F150" s="313">
        <v>0</v>
      </c>
      <c r="G150" s="313">
        <v>0</v>
      </c>
      <c r="H150" s="313">
        <v>0</v>
      </c>
    </row>
    <row r="151" spans="1:8" ht="12.75" customHeight="1" x14ac:dyDescent="0.3">
      <c r="A151" s="210" t="s">
        <v>544</v>
      </c>
      <c r="B151" s="211"/>
      <c r="C151" s="124"/>
      <c r="D151" s="124"/>
      <c r="E151" s="209"/>
      <c r="F151" s="212">
        <f>SUM(F149:F150)</f>
        <v>0</v>
      </c>
      <c r="G151" s="212">
        <f>SUM(G149:G150)</f>
        <v>0</v>
      </c>
      <c r="H151" s="212">
        <f>SUM(H149:H150)</f>
        <v>0</v>
      </c>
    </row>
    <row r="152" spans="1:8" ht="12.75" customHeight="1" x14ac:dyDescent="0.3">
      <c r="A152" s="1035" t="s">
        <v>545</v>
      </c>
      <c r="B152" s="1036"/>
      <c r="C152" s="1036"/>
      <c r="D152" s="157"/>
      <c r="E152" s="203"/>
      <c r="F152" s="126"/>
      <c r="G152" s="126"/>
      <c r="H152" s="126"/>
    </row>
    <row r="153" spans="1:8" ht="12.75" customHeight="1" x14ac:dyDescent="0.3">
      <c r="A153" s="204" t="s">
        <v>51</v>
      </c>
      <c r="B153" s="121"/>
      <c r="C153" s="120"/>
      <c r="D153" s="120"/>
      <c r="E153" s="205"/>
      <c r="F153" s="206">
        <f>G113</f>
        <v>0</v>
      </c>
      <c r="G153" s="388"/>
      <c r="H153" s="388"/>
    </row>
    <row r="154" spans="1:8" ht="12.75" customHeight="1" x14ac:dyDescent="0.3">
      <c r="A154" s="204" t="s">
        <v>52</v>
      </c>
      <c r="B154" s="121"/>
      <c r="C154" s="120"/>
      <c r="D154" s="120"/>
      <c r="E154" s="205"/>
      <c r="F154" s="324">
        <v>0</v>
      </c>
      <c r="G154" s="388"/>
      <c r="H154" s="388"/>
    </row>
    <row r="155" spans="1:8" ht="12.75" customHeight="1" x14ac:dyDescent="0.3">
      <c r="A155" s="204" t="s">
        <v>53</v>
      </c>
      <c r="B155" s="121"/>
      <c r="C155" s="120"/>
      <c r="D155" s="120"/>
      <c r="E155" s="205"/>
      <c r="F155" s="325">
        <v>0</v>
      </c>
      <c r="G155" s="388"/>
      <c r="H155" s="388"/>
    </row>
    <row r="156" spans="1:8" ht="12.75" customHeight="1" x14ac:dyDescent="0.3">
      <c r="A156" s="204" t="s">
        <v>537</v>
      </c>
      <c r="B156" s="121"/>
      <c r="C156" s="121"/>
      <c r="D156" s="121"/>
      <c r="E156" s="207"/>
      <c r="F156" s="326"/>
      <c r="G156" s="388"/>
      <c r="H156" s="388"/>
    </row>
    <row r="157" spans="1:8" ht="12.75" customHeight="1" x14ac:dyDescent="0.3">
      <c r="A157" s="204" t="s">
        <v>538</v>
      </c>
      <c r="B157" s="121"/>
      <c r="C157" s="120"/>
      <c r="D157" s="120"/>
      <c r="E157" s="205"/>
      <c r="F157" s="313">
        <v>0</v>
      </c>
      <c r="G157" s="313">
        <v>0</v>
      </c>
      <c r="H157" s="313">
        <v>0</v>
      </c>
    </row>
    <row r="158" spans="1:8" ht="12.75" customHeight="1" x14ac:dyDescent="0.3">
      <c r="A158" s="204" t="s">
        <v>539</v>
      </c>
      <c r="B158" s="121"/>
      <c r="C158" s="120"/>
      <c r="D158" s="120"/>
      <c r="E158" s="205"/>
      <c r="F158" s="313">
        <v>0</v>
      </c>
      <c r="G158" s="313">
        <v>0</v>
      </c>
      <c r="H158" s="313">
        <v>0</v>
      </c>
    </row>
    <row r="159" spans="1:8" ht="12.75" customHeight="1" x14ac:dyDescent="0.3">
      <c r="A159" s="210" t="s">
        <v>546</v>
      </c>
      <c r="B159" s="211"/>
      <c r="C159" s="124"/>
      <c r="D159" s="124"/>
      <c r="E159" s="209"/>
      <c r="F159" s="212">
        <f>SUM(F157:F158)</f>
        <v>0</v>
      </c>
      <c r="G159" s="212">
        <f>SUM(G157:G158)</f>
        <v>0</v>
      </c>
      <c r="H159" s="212">
        <f>SUM(H157:H158)</f>
        <v>0</v>
      </c>
    </row>
    <row r="160" spans="1:8" ht="12.75" customHeight="1" x14ac:dyDescent="0.3">
      <c r="A160" s="979" t="s">
        <v>547</v>
      </c>
      <c r="B160" s="980"/>
      <c r="C160" s="980"/>
      <c r="D160" s="128"/>
      <c r="E160" s="200"/>
      <c r="F160" s="127"/>
      <c r="G160" s="127"/>
      <c r="H160" s="127"/>
    </row>
    <row r="161" spans="1:8" ht="12.75" customHeight="1" x14ac:dyDescent="0.3">
      <c r="A161" s="204" t="s">
        <v>51</v>
      </c>
      <c r="B161" s="121"/>
      <c r="C161" s="120"/>
      <c r="D161" s="120"/>
      <c r="E161" s="205"/>
      <c r="F161" s="387"/>
      <c r="G161" s="206">
        <f>H114</f>
        <v>0</v>
      </c>
      <c r="H161" s="388"/>
    </row>
    <row r="162" spans="1:8" ht="12.75" customHeight="1" x14ac:dyDescent="0.3">
      <c r="A162" s="204" t="s">
        <v>52</v>
      </c>
      <c r="B162" s="121"/>
      <c r="C162" s="120"/>
      <c r="D162" s="120"/>
      <c r="E162" s="205"/>
      <c r="F162" s="387"/>
      <c r="G162" s="324">
        <v>0</v>
      </c>
      <c r="H162" s="388"/>
    </row>
    <row r="163" spans="1:8" ht="12.75" customHeight="1" x14ac:dyDescent="0.3">
      <c r="A163" s="204" t="s">
        <v>53</v>
      </c>
      <c r="B163" s="121"/>
      <c r="C163" s="120"/>
      <c r="D163" s="120"/>
      <c r="E163" s="205"/>
      <c r="F163" s="387"/>
      <c r="G163" s="325">
        <v>0</v>
      </c>
      <c r="H163" s="388"/>
    </row>
    <row r="164" spans="1:8" ht="12.75" customHeight="1" x14ac:dyDescent="0.3">
      <c r="A164" s="204" t="s">
        <v>537</v>
      </c>
      <c r="B164" s="121"/>
      <c r="C164" s="121"/>
      <c r="D164" s="121"/>
      <c r="E164" s="207"/>
      <c r="F164" s="387"/>
      <c r="G164" s="326"/>
      <c r="H164" s="326"/>
    </row>
    <row r="165" spans="1:8" ht="12.75" customHeight="1" x14ac:dyDescent="0.3">
      <c r="A165" s="204" t="s">
        <v>538</v>
      </c>
      <c r="B165" s="121"/>
      <c r="C165" s="120"/>
      <c r="D165" s="120"/>
      <c r="E165" s="205"/>
      <c r="F165" s="387"/>
      <c r="G165" s="313">
        <v>0</v>
      </c>
      <c r="H165" s="313">
        <v>0</v>
      </c>
    </row>
    <row r="166" spans="1:8" ht="12.75" customHeight="1" x14ac:dyDescent="0.3">
      <c r="A166" s="204" t="s">
        <v>539</v>
      </c>
      <c r="B166" s="121"/>
      <c r="C166" s="120"/>
      <c r="D166" s="120"/>
      <c r="E166" s="205"/>
      <c r="F166" s="387"/>
      <c r="G166" s="313">
        <v>0</v>
      </c>
      <c r="H166" s="313">
        <v>0</v>
      </c>
    </row>
    <row r="167" spans="1:8" ht="12.75" customHeight="1" x14ac:dyDescent="0.3">
      <c r="A167" s="210" t="s">
        <v>548</v>
      </c>
      <c r="B167" s="211"/>
      <c r="C167" s="124"/>
      <c r="D167" s="124"/>
      <c r="E167" s="209"/>
      <c r="F167" s="389"/>
      <c r="G167" s="212">
        <f>SUM(G165:G166)</f>
        <v>0</v>
      </c>
      <c r="H167" s="212">
        <f>SUM(H165:H166)</f>
        <v>0</v>
      </c>
    </row>
    <row r="168" spans="1:8" ht="12.75" customHeight="1" x14ac:dyDescent="0.3">
      <c r="A168" s="979" t="s">
        <v>549</v>
      </c>
      <c r="B168" s="980"/>
      <c r="C168" s="980"/>
      <c r="D168" s="128"/>
      <c r="E168" s="200"/>
      <c r="F168" s="127"/>
      <c r="G168" s="127"/>
      <c r="H168" s="127"/>
    </row>
    <row r="169" spans="1:8" ht="12.75" customHeight="1" x14ac:dyDescent="0.3">
      <c r="A169" s="204" t="s">
        <v>51</v>
      </c>
      <c r="B169" s="121"/>
      <c r="C169" s="120"/>
      <c r="D169" s="120"/>
      <c r="E169" s="205"/>
      <c r="F169" s="387"/>
      <c r="G169" s="206">
        <f>H115</f>
        <v>0</v>
      </c>
      <c r="H169" s="388"/>
    </row>
    <row r="170" spans="1:8" ht="12.75" customHeight="1" x14ac:dyDescent="0.3">
      <c r="A170" s="204" t="s">
        <v>52</v>
      </c>
      <c r="B170" s="121"/>
      <c r="C170" s="120"/>
      <c r="D170" s="120"/>
      <c r="E170" s="205"/>
      <c r="F170" s="387"/>
      <c r="G170" s="324">
        <v>0</v>
      </c>
      <c r="H170" s="388"/>
    </row>
    <row r="171" spans="1:8" ht="12.75" customHeight="1" x14ac:dyDescent="0.3">
      <c r="A171" s="204" t="s">
        <v>53</v>
      </c>
      <c r="B171" s="121"/>
      <c r="C171" s="120"/>
      <c r="D171" s="120"/>
      <c r="E171" s="205"/>
      <c r="F171" s="387"/>
      <c r="G171" s="325">
        <v>0</v>
      </c>
      <c r="H171" s="388"/>
    </row>
    <row r="172" spans="1:8" ht="12.75" customHeight="1" x14ac:dyDescent="0.3">
      <c r="A172" s="204" t="s">
        <v>537</v>
      </c>
      <c r="B172" s="121"/>
      <c r="C172" s="121"/>
      <c r="D172" s="121"/>
      <c r="E172" s="207"/>
      <c r="F172" s="387"/>
      <c r="G172" s="326"/>
      <c r="H172" s="326"/>
    </row>
    <row r="173" spans="1:8" ht="12.75" customHeight="1" x14ac:dyDescent="0.3">
      <c r="A173" s="204" t="s">
        <v>538</v>
      </c>
      <c r="B173" s="121"/>
      <c r="C173" s="120"/>
      <c r="D173" s="120"/>
      <c r="E173" s="205"/>
      <c r="F173" s="387"/>
      <c r="G173" s="313">
        <v>0</v>
      </c>
      <c r="H173" s="313">
        <v>0</v>
      </c>
    </row>
    <row r="174" spans="1:8" ht="12.75" customHeight="1" x14ac:dyDescent="0.3">
      <c r="A174" s="204" t="s">
        <v>539</v>
      </c>
      <c r="B174" s="121"/>
      <c r="C174" s="120"/>
      <c r="D174" s="120"/>
      <c r="E174" s="205"/>
      <c r="F174" s="387"/>
      <c r="G174" s="313">
        <v>0</v>
      </c>
      <c r="H174" s="313">
        <v>0</v>
      </c>
    </row>
    <row r="175" spans="1:8" ht="12.75" customHeight="1" x14ac:dyDescent="0.3">
      <c r="A175" s="210" t="s">
        <v>561</v>
      </c>
      <c r="B175" s="211"/>
      <c r="C175" s="124"/>
      <c r="D175" s="124"/>
      <c r="E175" s="209"/>
      <c r="F175" s="389"/>
      <c r="G175" s="212">
        <f>SUM(G173:G174)</f>
        <v>0</v>
      </c>
      <c r="H175" s="212">
        <f>SUM(H173:H174)</f>
        <v>0</v>
      </c>
    </row>
    <row r="176" spans="1:8" ht="12.75" customHeight="1" x14ac:dyDescent="0.3">
      <c r="A176" s="979" t="s">
        <v>652</v>
      </c>
      <c r="B176" s="980"/>
      <c r="C176" s="980"/>
      <c r="D176" s="128"/>
      <c r="E176" s="200"/>
      <c r="F176" s="127"/>
      <c r="G176" s="127"/>
      <c r="H176" s="127"/>
    </row>
    <row r="177" spans="1:12" ht="12.75" customHeight="1" x14ac:dyDescent="0.3">
      <c r="A177" s="204" t="s">
        <v>51</v>
      </c>
      <c r="B177" s="121"/>
      <c r="C177" s="120"/>
      <c r="D177" s="120"/>
      <c r="E177" s="205"/>
      <c r="F177" s="387"/>
      <c r="G177" s="387"/>
      <c r="H177" s="206">
        <f>I116</f>
        <v>0</v>
      </c>
    </row>
    <row r="178" spans="1:12" ht="12.75" customHeight="1" x14ac:dyDescent="0.3">
      <c r="A178" s="204" t="s">
        <v>52</v>
      </c>
      <c r="B178" s="121"/>
      <c r="C178" s="120"/>
      <c r="D178" s="120"/>
      <c r="E178" s="205"/>
      <c r="F178" s="387"/>
      <c r="G178" s="387"/>
      <c r="H178" s="324">
        <v>0</v>
      </c>
    </row>
    <row r="179" spans="1:12" ht="12.75" customHeight="1" x14ac:dyDescent="0.3">
      <c r="A179" s="204" t="s">
        <v>53</v>
      </c>
      <c r="B179" s="121"/>
      <c r="C179" s="120"/>
      <c r="D179" s="120"/>
      <c r="E179" s="205"/>
      <c r="F179" s="387"/>
      <c r="G179" s="387"/>
      <c r="H179" s="325">
        <v>0</v>
      </c>
    </row>
    <row r="180" spans="1:12" ht="12.75" customHeight="1" x14ac:dyDescent="0.3">
      <c r="A180" s="204" t="s">
        <v>537</v>
      </c>
      <c r="B180" s="121"/>
      <c r="C180" s="121"/>
      <c r="D180" s="121"/>
      <c r="E180" s="207"/>
      <c r="F180" s="387"/>
      <c r="G180" s="387"/>
      <c r="H180" s="326"/>
    </row>
    <row r="181" spans="1:12" ht="12.75" customHeight="1" x14ac:dyDescent="0.3">
      <c r="A181" s="204" t="s">
        <v>538</v>
      </c>
      <c r="B181" s="121"/>
      <c r="C181" s="120"/>
      <c r="D181" s="120"/>
      <c r="E181" s="205"/>
      <c r="F181" s="387"/>
      <c r="G181" s="387"/>
      <c r="H181" s="313">
        <v>0</v>
      </c>
    </row>
    <row r="182" spans="1:12" ht="12.75" customHeight="1" x14ac:dyDescent="0.3">
      <c r="A182" s="204" t="s">
        <v>539</v>
      </c>
      <c r="B182" s="121"/>
      <c r="C182" s="120"/>
      <c r="D182" s="120"/>
      <c r="E182" s="205"/>
      <c r="F182" s="387"/>
      <c r="G182" s="387"/>
      <c r="H182" s="313">
        <v>0</v>
      </c>
    </row>
    <row r="183" spans="1:12" ht="12.75" customHeight="1" x14ac:dyDescent="0.3">
      <c r="A183" s="210" t="s">
        <v>561</v>
      </c>
      <c r="B183" s="211"/>
      <c r="C183" s="124"/>
      <c r="D183" s="124"/>
      <c r="E183" s="209"/>
      <c r="F183" s="389"/>
      <c r="G183" s="387"/>
      <c r="H183" s="212">
        <f>SUM(H181:H182)</f>
        <v>0</v>
      </c>
    </row>
    <row r="184" spans="1:12" x14ac:dyDescent="0.3">
      <c r="A184" s="364" t="s">
        <v>550</v>
      </c>
      <c r="B184" s="365"/>
      <c r="C184" s="366"/>
      <c r="D184" s="366"/>
      <c r="E184" s="367"/>
      <c r="F184" s="368">
        <f>SUM(F129,F137,F145,F153)</f>
        <v>0</v>
      </c>
      <c r="G184" s="368">
        <f>SUM(G161,G169)</f>
        <v>0</v>
      </c>
      <c r="H184" s="368">
        <f>H177</f>
        <v>0</v>
      </c>
    </row>
    <row r="185" spans="1:12" x14ac:dyDescent="0.3">
      <c r="A185" s="981" t="s">
        <v>54</v>
      </c>
      <c r="B185" s="982"/>
      <c r="C185" s="369"/>
      <c r="D185" s="370"/>
      <c r="E185" s="371"/>
      <c r="F185" s="372">
        <f>SUM(F133,F141,F149,F157)</f>
        <v>0</v>
      </c>
      <c r="G185" s="372">
        <f>SUM(G133,G141,G149,G157,G165,G173)</f>
        <v>0</v>
      </c>
      <c r="H185" s="372">
        <f>SUM(H133,H141,H149,H157,H165,H173,H181)</f>
        <v>0</v>
      </c>
    </row>
    <row r="186" spans="1:12" x14ac:dyDescent="0.3">
      <c r="A186" s="1092" t="s">
        <v>55</v>
      </c>
      <c r="B186" s="1093"/>
      <c r="C186" s="373"/>
      <c r="D186" s="374"/>
      <c r="E186" s="375"/>
      <c r="F186" s="376">
        <f>SUM(F134,F142,F150,F158)</f>
        <v>0</v>
      </c>
      <c r="G186" s="376">
        <f>SUM(G134,G142,G150,G158,G166,G174)</f>
        <v>0</v>
      </c>
      <c r="H186" s="376">
        <f>SUM(H134,H142,H150,H158,H166,H174,H182)</f>
        <v>0</v>
      </c>
    </row>
    <row r="187" spans="1:12" x14ac:dyDescent="0.3">
      <c r="A187" s="377" t="s">
        <v>551</v>
      </c>
      <c r="B187" s="378"/>
      <c r="C187" s="373"/>
      <c r="D187" s="374"/>
      <c r="E187" s="375"/>
      <c r="F187" s="379">
        <f>F185+F186</f>
        <v>0</v>
      </c>
      <c r="G187" s="379">
        <f>G185+G186</f>
        <v>0</v>
      </c>
      <c r="H187" s="379">
        <f>H185+H186</f>
        <v>0</v>
      </c>
      <c r="L187" s="779" t="s">
        <v>186</v>
      </c>
    </row>
    <row r="188" spans="1:12" x14ac:dyDescent="0.3">
      <c r="C188" s="180"/>
      <c r="D188" s="180"/>
    </row>
    <row r="189" spans="1:12" x14ac:dyDescent="0.3">
      <c r="B189" s="157"/>
    </row>
    <row r="190" spans="1:12" ht="15.6" x14ac:dyDescent="0.3">
      <c r="A190" s="996" t="s">
        <v>431</v>
      </c>
      <c r="B190" s="996"/>
      <c r="C190" s="304"/>
      <c r="D190" s="305"/>
      <c r="E190" s="305"/>
      <c r="F190" s="305"/>
      <c r="G190" s="305"/>
      <c r="H190" s="305"/>
      <c r="I190" s="305"/>
      <c r="J190" s="305"/>
      <c r="K190" s="305"/>
    </row>
    <row r="191" spans="1:12" x14ac:dyDescent="0.3">
      <c r="B191" s="213"/>
    </row>
    <row r="192" spans="1:12" ht="9" customHeight="1" x14ac:dyDescent="0.3">
      <c r="B192" s="213"/>
    </row>
    <row r="193" spans="1:14" ht="39" customHeight="1" x14ac:dyDescent="0.3">
      <c r="A193" s="1030" t="s">
        <v>460</v>
      </c>
      <c r="B193" s="1030"/>
      <c r="C193" s="1030"/>
      <c r="D193" s="1030"/>
      <c r="E193" s="1030"/>
      <c r="F193" s="1030"/>
      <c r="G193" s="1030"/>
      <c r="H193" s="1030"/>
      <c r="I193" s="750"/>
      <c r="J193" s="786"/>
      <c r="K193" s="786"/>
      <c r="L193" s="779" t="s">
        <v>257</v>
      </c>
    </row>
    <row r="194" spans="1:14" x14ac:dyDescent="0.3">
      <c r="A194" s="214"/>
      <c r="B194" s="215"/>
    </row>
    <row r="195" spans="1:14" x14ac:dyDescent="0.3">
      <c r="A195" s="157"/>
      <c r="G195" s="748" t="s">
        <v>28</v>
      </c>
      <c r="H195" s="748" t="s">
        <v>29</v>
      </c>
      <c r="I195" s="748" t="s">
        <v>650</v>
      </c>
      <c r="J195" s="492"/>
      <c r="K195" s="492"/>
    </row>
    <row r="196" spans="1:14" ht="15" customHeight="1" x14ac:dyDescent="0.3">
      <c r="A196" s="959" t="s">
        <v>57</v>
      </c>
      <c r="B196" s="960"/>
      <c r="C196" s="960"/>
      <c r="D196" s="960"/>
      <c r="E196" s="960"/>
      <c r="F196" s="961"/>
      <c r="G196" s="178">
        <f>SUM(G197:G204)</f>
        <v>0</v>
      </c>
      <c r="H196" s="178">
        <f>SUM(H197:H204)</f>
        <v>0</v>
      </c>
      <c r="I196" s="178">
        <f>SUM(I197:I204)</f>
        <v>0</v>
      </c>
      <c r="J196" s="406"/>
      <c r="K196" s="406"/>
    </row>
    <row r="197" spans="1:14" ht="15" customHeight="1" x14ac:dyDescent="0.3">
      <c r="A197" s="984" t="s">
        <v>58</v>
      </c>
      <c r="B197" s="985"/>
      <c r="C197" s="985"/>
      <c r="D197" s="985"/>
      <c r="E197" s="985"/>
      <c r="F197" s="986"/>
      <c r="G197" s="311">
        <v>0</v>
      </c>
      <c r="H197" s="327">
        <v>0</v>
      </c>
      <c r="I197" s="327">
        <v>0</v>
      </c>
      <c r="J197" s="420"/>
      <c r="K197" s="420"/>
      <c r="L197" s="169"/>
    </row>
    <row r="198" spans="1:14" ht="15" customHeight="1" x14ac:dyDescent="0.3">
      <c r="A198" s="1016" t="s">
        <v>59</v>
      </c>
      <c r="B198" s="1017"/>
      <c r="C198" s="1017"/>
      <c r="D198" s="1017"/>
      <c r="E198" s="1017"/>
      <c r="F198" s="1018"/>
      <c r="G198" s="312">
        <v>0</v>
      </c>
      <c r="H198" s="312">
        <v>0</v>
      </c>
      <c r="I198" s="312">
        <v>0</v>
      </c>
      <c r="J198" s="420"/>
      <c r="K198" s="420"/>
      <c r="L198" s="780" t="s">
        <v>188</v>
      </c>
      <c r="M198" s="780"/>
    </row>
    <row r="199" spans="1:14" ht="15" customHeight="1" x14ac:dyDescent="0.3">
      <c r="A199" s="962" t="s">
        <v>388</v>
      </c>
      <c r="B199" s="963"/>
      <c r="C199" s="963"/>
      <c r="D199" s="963"/>
      <c r="E199" s="963"/>
      <c r="F199" s="964"/>
      <c r="G199" s="312">
        <v>0</v>
      </c>
      <c r="H199" s="312">
        <v>0</v>
      </c>
      <c r="I199" s="312">
        <v>0</v>
      </c>
      <c r="J199" s="420"/>
      <c r="K199" s="420"/>
      <c r="L199" s="169"/>
    </row>
    <row r="200" spans="1:14" ht="15" customHeight="1" x14ac:dyDescent="0.3">
      <c r="A200" s="962" t="s">
        <v>387</v>
      </c>
      <c r="B200" s="963"/>
      <c r="C200" s="963"/>
      <c r="D200" s="963"/>
      <c r="E200" s="963"/>
      <c r="F200" s="964"/>
      <c r="G200" s="312">
        <v>0</v>
      </c>
      <c r="H200" s="312">
        <v>0</v>
      </c>
      <c r="I200" s="312">
        <v>0</v>
      </c>
      <c r="J200" s="420"/>
      <c r="K200" s="420"/>
      <c r="L200" s="169"/>
    </row>
    <row r="201" spans="1:14" ht="15" customHeight="1" x14ac:dyDescent="0.3">
      <c r="A201" s="962" t="s">
        <v>60</v>
      </c>
      <c r="B201" s="963"/>
      <c r="C201" s="963"/>
      <c r="D201" s="963"/>
      <c r="E201" s="963"/>
      <c r="F201" s="964"/>
      <c r="G201" s="312">
        <v>0</v>
      </c>
      <c r="H201" s="312">
        <v>0</v>
      </c>
      <c r="I201" s="312">
        <v>0</v>
      </c>
      <c r="J201" s="420"/>
      <c r="K201" s="420"/>
      <c r="L201" s="169"/>
    </row>
    <row r="202" spans="1:14" ht="15" customHeight="1" x14ac:dyDescent="0.3">
      <c r="A202" s="962" t="s">
        <v>93</v>
      </c>
      <c r="B202" s="963"/>
      <c r="C202" s="963"/>
      <c r="D202" s="963"/>
      <c r="E202" s="963"/>
      <c r="F202" s="964"/>
      <c r="G202" s="312">
        <v>0</v>
      </c>
      <c r="H202" s="312">
        <v>0</v>
      </c>
      <c r="I202" s="312">
        <v>0</v>
      </c>
      <c r="J202" s="420"/>
      <c r="K202" s="420"/>
      <c r="L202" s="169"/>
    </row>
    <row r="203" spans="1:14" ht="15" customHeight="1" x14ac:dyDescent="0.3">
      <c r="A203" s="962" t="s">
        <v>61</v>
      </c>
      <c r="B203" s="963"/>
      <c r="C203" s="963"/>
      <c r="D203" s="963"/>
      <c r="E203" s="963"/>
      <c r="F203" s="964"/>
      <c r="G203" s="312">
        <v>0</v>
      </c>
      <c r="H203" s="312">
        <v>0</v>
      </c>
      <c r="I203" s="312">
        <v>0</v>
      </c>
      <c r="J203" s="420"/>
      <c r="K203" s="420"/>
      <c r="L203" s="169"/>
    </row>
    <row r="204" spans="1:14" ht="15" customHeight="1" x14ac:dyDescent="0.3">
      <c r="A204" s="987" t="s">
        <v>62</v>
      </c>
      <c r="B204" s="988"/>
      <c r="C204" s="988"/>
      <c r="D204" s="988"/>
      <c r="E204" s="988"/>
      <c r="F204" s="989"/>
      <c r="G204" s="317">
        <v>0</v>
      </c>
      <c r="H204" s="328">
        <v>0</v>
      </c>
      <c r="I204" s="328">
        <v>0</v>
      </c>
      <c r="J204" s="420"/>
      <c r="K204" s="420"/>
      <c r="L204" s="169"/>
    </row>
    <row r="205" spans="1:14" ht="15" customHeight="1" x14ac:dyDescent="0.3">
      <c r="A205" s="959" t="s">
        <v>63</v>
      </c>
      <c r="B205" s="960"/>
      <c r="C205" s="960"/>
      <c r="D205" s="960"/>
      <c r="E205" s="960"/>
      <c r="F205" s="961"/>
      <c r="G205" s="178">
        <f>SUM(G206:G214)</f>
        <v>0</v>
      </c>
      <c r="H205" s="178">
        <f>SUM(H206:H214)</f>
        <v>0</v>
      </c>
      <c r="I205" s="178">
        <f>SUM(I206:I214)</f>
        <v>0</v>
      </c>
      <c r="J205" s="406"/>
      <c r="K205" s="406"/>
      <c r="L205" s="169"/>
    </row>
    <row r="206" spans="1:14" ht="15" customHeight="1" x14ac:dyDescent="0.3">
      <c r="A206" s="984" t="s">
        <v>64</v>
      </c>
      <c r="B206" s="985"/>
      <c r="C206" s="985"/>
      <c r="D206" s="985"/>
      <c r="E206" s="985"/>
      <c r="F206" s="986"/>
      <c r="G206" s="311">
        <v>0</v>
      </c>
      <c r="H206" s="311">
        <v>0</v>
      </c>
      <c r="I206" s="311">
        <v>0</v>
      </c>
      <c r="J206" s="420"/>
      <c r="K206" s="420"/>
      <c r="L206" s="169"/>
    </row>
    <row r="207" spans="1:14" ht="15" customHeight="1" x14ac:dyDescent="0.3">
      <c r="A207" s="1016" t="s">
        <v>65</v>
      </c>
      <c r="B207" s="1017"/>
      <c r="C207" s="1017"/>
      <c r="D207" s="1017"/>
      <c r="E207" s="1017"/>
      <c r="F207" s="1018"/>
      <c r="G207" s="312">
        <v>0</v>
      </c>
      <c r="H207" s="312">
        <v>0</v>
      </c>
      <c r="I207" s="312">
        <v>0</v>
      </c>
      <c r="J207" s="420"/>
      <c r="K207" s="420"/>
      <c r="L207" s="775" t="s">
        <v>121</v>
      </c>
      <c r="M207" s="775"/>
      <c r="N207" s="123"/>
    </row>
    <row r="208" spans="1:14" ht="15" customHeight="1" x14ac:dyDescent="0.3">
      <c r="A208" s="962" t="s">
        <v>66</v>
      </c>
      <c r="B208" s="963"/>
      <c r="C208" s="963"/>
      <c r="D208" s="963"/>
      <c r="E208" s="963"/>
      <c r="F208" s="964"/>
      <c r="G208" s="312">
        <v>0</v>
      </c>
      <c r="H208" s="312">
        <v>0</v>
      </c>
      <c r="I208" s="312">
        <v>0</v>
      </c>
      <c r="J208" s="420"/>
      <c r="K208" s="420"/>
      <c r="L208" s="216"/>
      <c r="M208" s="217"/>
      <c r="N208" s="169"/>
    </row>
    <row r="209" spans="1:14" ht="15" customHeight="1" x14ac:dyDescent="0.3">
      <c r="A209" s="962" t="s">
        <v>67</v>
      </c>
      <c r="B209" s="963"/>
      <c r="C209" s="963"/>
      <c r="D209" s="963"/>
      <c r="E209" s="963"/>
      <c r="F209" s="964"/>
      <c r="G209" s="312">
        <v>0</v>
      </c>
      <c r="H209" s="312">
        <v>0</v>
      </c>
      <c r="I209" s="312">
        <v>0</v>
      </c>
      <c r="J209" s="420"/>
      <c r="K209" s="420"/>
      <c r="L209" s="775" t="s">
        <v>122</v>
      </c>
      <c r="M209" s="775"/>
      <c r="N209" s="775"/>
    </row>
    <row r="210" spans="1:14" ht="15" customHeight="1" x14ac:dyDescent="0.3">
      <c r="A210" s="962" t="s">
        <v>721</v>
      </c>
      <c r="B210" s="963"/>
      <c r="C210" s="963"/>
      <c r="D210" s="963"/>
      <c r="E210" s="963"/>
      <c r="F210" s="964"/>
      <c r="G210" s="312">
        <v>0</v>
      </c>
      <c r="H210" s="312">
        <v>0</v>
      </c>
      <c r="I210" s="312">
        <v>0</v>
      </c>
      <c r="J210" s="420"/>
      <c r="K210" s="420"/>
      <c r="L210" s="218"/>
      <c r="M210" s="219"/>
      <c r="N210" s="169"/>
    </row>
    <row r="211" spans="1:14" ht="15" customHeight="1" x14ac:dyDescent="0.3">
      <c r="A211" s="962" t="s">
        <v>68</v>
      </c>
      <c r="B211" s="963"/>
      <c r="C211" s="963"/>
      <c r="D211" s="963"/>
      <c r="E211" s="963"/>
      <c r="F211" s="964"/>
      <c r="G211" s="312">
        <v>0</v>
      </c>
      <c r="H211" s="312">
        <v>0</v>
      </c>
      <c r="I211" s="312">
        <v>0</v>
      </c>
      <c r="J211" s="420"/>
      <c r="K211" s="420"/>
      <c r="L211" s="774" t="s">
        <v>123</v>
      </c>
      <c r="M211" s="774"/>
      <c r="N211" s="169"/>
    </row>
    <row r="212" spans="1:14" ht="15" customHeight="1" x14ac:dyDescent="0.3">
      <c r="A212" s="962" t="s">
        <v>69</v>
      </c>
      <c r="B212" s="963"/>
      <c r="C212" s="963"/>
      <c r="D212" s="963"/>
      <c r="E212" s="963"/>
      <c r="F212" s="964"/>
      <c r="G212" s="312">
        <v>0</v>
      </c>
      <c r="H212" s="312">
        <v>0</v>
      </c>
      <c r="I212" s="312">
        <v>0</v>
      </c>
      <c r="J212" s="420"/>
      <c r="K212" s="420"/>
      <c r="L212" s="774" t="s">
        <v>124</v>
      </c>
      <c r="M212" s="774"/>
      <c r="N212" s="169"/>
    </row>
    <row r="213" spans="1:14" ht="15" customHeight="1" x14ac:dyDescent="0.3">
      <c r="A213" s="962" t="s">
        <v>120</v>
      </c>
      <c r="B213" s="963"/>
      <c r="C213" s="963"/>
      <c r="D213" s="963"/>
      <c r="E213" s="963"/>
      <c r="F213" s="964"/>
      <c r="G213" s="312">
        <v>0</v>
      </c>
      <c r="H213" s="312">
        <v>0</v>
      </c>
      <c r="I213" s="312">
        <v>0</v>
      </c>
      <c r="J213" s="420"/>
      <c r="K213" s="420"/>
      <c r="L213" s="774" t="s">
        <v>125</v>
      </c>
      <c r="M213" s="774"/>
      <c r="N213" s="169"/>
    </row>
    <row r="214" spans="1:14" ht="15" customHeight="1" x14ac:dyDescent="0.3">
      <c r="A214" s="987" t="s">
        <v>62</v>
      </c>
      <c r="B214" s="988"/>
      <c r="C214" s="988"/>
      <c r="D214" s="988"/>
      <c r="E214" s="988"/>
      <c r="F214" s="989"/>
      <c r="G214" s="317">
        <v>0</v>
      </c>
      <c r="H214" s="317">
        <v>0</v>
      </c>
      <c r="I214" s="317">
        <v>0</v>
      </c>
      <c r="J214" s="420"/>
      <c r="K214" s="420"/>
      <c r="L214" s="774" t="s">
        <v>126</v>
      </c>
      <c r="M214" s="774"/>
      <c r="N214" s="169"/>
    </row>
    <row r="215" spans="1:14" ht="15" customHeight="1" x14ac:dyDescent="0.3">
      <c r="A215" s="959" t="s">
        <v>70</v>
      </c>
      <c r="B215" s="960"/>
      <c r="C215" s="960"/>
      <c r="D215" s="960"/>
      <c r="E215" s="960"/>
      <c r="F215" s="961"/>
      <c r="G215" s="178">
        <f>SUM(G216:G220)</f>
        <v>0</v>
      </c>
      <c r="H215" s="178">
        <f>SUM(H216:H220)</f>
        <v>0</v>
      </c>
      <c r="I215" s="178">
        <f>SUM(I216:I220)</f>
        <v>0</v>
      </c>
      <c r="J215" s="406"/>
      <c r="K215" s="406"/>
      <c r="L215" s="774" t="s">
        <v>127</v>
      </c>
      <c r="M215" s="774"/>
      <c r="N215" s="169"/>
    </row>
    <row r="216" spans="1:14" ht="15" customHeight="1" x14ac:dyDescent="0.3">
      <c r="A216" s="984" t="s">
        <v>722</v>
      </c>
      <c r="B216" s="985"/>
      <c r="C216" s="985"/>
      <c r="D216" s="985"/>
      <c r="E216" s="985"/>
      <c r="F216" s="986"/>
      <c r="G216" s="311">
        <v>0</v>
      </c>
      <c r="H216" s="311">
        <v>0</v>
      </c>
      <c r="I216" s="311">
        <v>0</v>
      </c>
      <c r="J216" s="420"/>
      <c r="K216" s="420"/>
      <c r="L216" s="774" t="s">
        <v>128</v>
      </c>
      <c r="M216" s="774"/>
      <c r="N216" s="220"/>
    </row>
    <row r="217" spans="1:14" ht="15" customHeight="1" x14ac:dyDescent="0.3">
      <c r="A217" s="962" t="s">
        <v>723</v>
      </c>
      <c r="B217" s="963"/>
      <c r="C217" s="963"/>
      <c r="D217" s="963"/>
      <c r="E217" s="963"/>
      <c r="F217" s="964"/>
      <c r="G217" s="312">
        <v>0</v>
      </c>
      <c r="H217" s="312">
        <v>0</v>
      </c>
      <c r="I217" s="312">
        <v>0</v>
      </c>
      <c r="J217" s="420"/>
      <c r="K217" s="420"/>
      <c r="L217" s="169" t="s">
        <v>447</v>
      </c>
      <c r="N217" s="169"/>
    </row>
    <row r="218" spans="1:14" ht="15" customHeight="1" x14ac:dyDescent="0.3">
      <c r="A218" s="962" t="s">
        <v>71</v>
      </c>
      <c r="B218" s="963"/>
      <c r="C218" s="963"/>
      <c r="D218" s="963"/>
      <c r="E218" s="963"/>
      <c r="F218" s="964"/>
      <c r="G218" s="312">
        <v>0</v>
      </c>
      <c r="H218" s="312">
        <v>0</v>
      </c>
      <c r="I218" s="312">
        <v>0</v>
      </c>
      <c r="J218" s="420"/>
      <c r="K218" s="420"/>
      <c r="M218" s="169"/>
      <c r="N218" s="169"/>
    </row>
    <row r="219" spans="1:14" ht="15" customHeight="1" x14ac:dyDescent="0.3">
      <c r="A219" s="962" t="s">
        <v>72</v>
      </c>
      <c r="B219" s="963"/>
      <c r="C219" s="963"/>
      <c r="D219" s="963"/>
      <c r="E219" s="963"/>
      <c r="F219" s="964"/>
      <c r="G219" s="312">
        <v>0</v>
      </c>
      <c r="H219" s="312">
        <v>0</v>
      </c>
      <c r="I219" s="312">
        <v>0</v>
      </c>
      <c r="J219" s="420"/>
      <c r="K219" s="420"/>
      <c r="L219" s="632"/>
      <c r="M219" s="169"/>
      <c r="N219" s="169"/>
    </row>
    <row r="220" spans="1:14" ht="15" customHeight="1" x14ac:dyDescent="0.3">
      <c r="A220" s="987" t="s">
        <v>62</v>
      </c>
      <c r="B220" s="988"/>
      <c r="C220" s="988"/>
      <c r="D220" s="988"/>
      <c r="E220" s="988"/>
      <c r="F220" s="989"/>
      <c r="G220" s="317">
        <v>0</v>
      </c>
      <c r="H220" s="328">
        <v>0</v>
      </c>
      <c r="I220" s="328">
        <v>0</v>
      </c>
      <c r="J220" s="420"/>
      <c r="K220" s="420"/>
      <c r="N220" s="169"/>
    </row>
    <row r="221" spans="1:14" ht="15" customHeight="1" x14ac:dyDescent="0.3">
      <c r="A221" s="959" t="s">
        <v>73</v>
      </c>
      <c r="B221" s="960"/>
      <c r="C221" s="960"/>
      <c r="D221" s="960"/>
      <c r="E221" s="960"/>
      <c r="F221" s="961"/>
      <c r="G221" s="178">
        <f>SUM(G222:G236)</f>
        <v>0</v>
      </c>
      <c r="H221" s="178">
        <f>SUM(H222:H236)</f>
        <v>0</v>
      </c>
      <c r="I221" s="178">
        <f>SUM(I222:I236)</f>
        <v>0</v>
      </c>
      <c r="J221" s="406"/>
      <c r="K221" s="406"/>
      <c r="L221" s="994" t="s">
        <v>129</v>
      </c>
      <c r="M221" s="994"/>
      <c r="N221" s="169"/>
    </row>
    <row r="222" spans="1:14" ht="15" customHeight="1" x14ac:dyDescent="0.3">
      <c r="A222" s="984" t="s">
        <v>724</v>
      </c>
      <c r="B222" s="985"/>
      <c r="C222" s="985"/>
      <c r="D222" s="985"/>
      <c r="E222" s="985"/>
      <c r="F222" s="986"/>
      <c r="G222" s="312">
        <v>0</v>
      </c>
      <c r="H222" s="329">
        <v>0</v>
      </c>
      <c r="I222" s="329">
        <v>0</v>
      </c>
      <c r="J222" s="420"/>
      <c r="K222" s="420"/>
      <c r="L222" s="779" t="s">
        <v>412</v>
      </c>
      <c r="N222" s="169"/>
    </row>
    <row r="223" spans="1:14" ht="15" customHeight="1" x14ac:dyDescent="0.3">
      <c r="A223" s="962" t="s">
        <v>389</v>
      </c>
      <c r="B223" s="963"/>
      <c r="C223" s="963"/>
      <c r="D223" s="963"/>
      <c r="E223" s="963"/>
      <c r="F223" s="964"/>
      <c r="G223" s="312">
        <v>0</v>
      </c>
      <c r="H223" s="329">
        <v>0</v>
      </c>
      <c r="I223" s="329">
        <v>0</v>
      </c>
      <c r="J223" s="420"/>
      <c r="K223" s="420"/>
      <c r="L223" s="775" t="s">
        <v>130</v>
      </c>
      <c r="M223" s="836"/>
      <c r="N223" s="836"/>
    </row>
    <row r="224" spans="1:14" ht="15" customHeight="1" x14ac:dyDescent="0.3">
      <c r="A224" s="962" t="s">
        <v>725</v>
      </c>
      <c r="B224" s="963"/>
      <c r="C224" s="963"/>
      <c r="D224" s="963"/>
      <c r="E224" s="963"/>
      <c r="F224" s="964"/>
      <c r="G224" s="312">
        <v>0</v>
      </c>
      <c r="H224" s="329">
        <v>0</v>
      </c>
      <c r="I224" s="329">
        <v>0</v>
      </c>
      <c r="J224" s="420"/>
      <c r="K224" s="420"/>
      <c r="L224" s="775" t="s">
        <v>260</v>
      </c>
    </row>
    <row r="225" spans="1:16" ht="15" customHeight="1" x14ac:dyDescent="0.3">
      <c r="A225" s="1016" t="s">
        <v>76</v>
      </c>
      <c r="B225" s="1017"/>
      <c r="C225" s="1017"/>
      <c r="D225" s="1017"/>
      <c r="E225" s="1017"/>
      <c r="F225" s="1018"/>
      <c r="G225" s="312">
        <v>0</v>
      </c>
      <c r="H225" s="329">
        <v>0</v>
      </c>
      <c r="I225" s="329">
        <v>0</v>
      </c>
      <c r="J225" s="420"/>
      <c r="K225" s="420"/>
    </row>
    <row r="226" spans="1:16" ht="15" customHeight="1" x14ac:dyDescent="0.3">
      <c r="A226" s="1016" t="s">
        <v>726</v>
      </c>
      <c r="B226" s="1017"/>
      <c r="C226" s="1017"/>
      <c r="D226" s="1017"/>
      <c r="E226" s="1017"/>
      <c r="F226" s="1018"/>
      <c r="G226" s="312">
        <v>0</v>
      </c>
      <c r="H226" s="329">
        <v>0</v>
      </c>
      <c r="I226" s="329">
        <v>0</v>
      </c>
      <c r="J226" s="420"/>
      <c r="K226" s="420"/>
    </row>
    <row r="227" spans="1:16" ht="15" customHeight="1" x14ac:dyDescent="0.3">
      <c r="A227" s="962" t="s">
        <v>75</v>
      </c>
      <c r="B227" s="963"/>
      <c r="C227" s="963"/>
      <c r="D227" s="963"/>
      <c r="E227" s="963"/>
      <c r="F227" s="964"/>
      <c r="G227" s="312">
        <v>0</v>
      </c>
      <c r="H227" s="329">
        <v>0</v>
      </c>
      <c r="I227" s="329">
        <v>0</v>
      </c>
      <c r="J227" s="420"/>
      <c r="K227" s="420"/>
    </row>
    <row r="228" spans="1:16" ht="15" customHeight="1" x14ac:dyDescent="0.3">
      <c r="A228" s="1016" t="s">
        <v>77</v>
      </c>
      <c r="B228" s="1017"/>
      <c r="C228" s="1017"/>
      <c r="D228" s="1017"/>
      <c r="E228" s="1017"/>
      <c r="F228" s="1018"/>
      <c r="G228" s="312">
        <v>0</v>
      </c>
      <c r="H228" s="329">
        <v>0</v>
      </c>
      <c r="I228" s="329">
        <v>0</v>
      </c>
      <c r="J228" s="420"/>
      <c r="K228" s="420"/>
    </row>
    <row r="229" spans="1:16" ht="15" customHeight="1" x14ac:dyDescent="0.3">
      <c r="A229" s="1016" t="s">
        <v>139</v>
      </c>
      <c r="B229" s="1017"/>
      <c r="C229" s="1017"/>
      <c r="D229" s="1017"/>
      <c r="E229" s="1017"/>
      <c r="F229" s="1018"/>
      <c r="G229" s="312">
        <v>0</v>
      </c>
      <c r="H229" s="329">
        <v>0</v>
      </c>
      <c r="I229" s="329">
        <v>0</v>
      </c>
      <c r="J229" s="420"/>
      <c r="K229" s="420"/>
    </row>
    <row r="230" spans="1:16" ht="15" customHeight="1" x14ac:dyDescent="0.3">
      <c r="A230" s="962" t="s">
        <v>78</v>
      </c>
      <c r="B230" s="963"/>
      <c r="C230" s="963"/>
      <c r="D230" s="963"/>
      <c r="E230" s="963"/>
      <c r="F230" s="964"/>
      <c r="G230" s="312">
        <v>0</v>
      </c>
      <c r="H230" s="329">
        <v>0</v>
      </c>
      <c r="I230" s="329">
        <v>0</v>
      </c>
      <c r="J230" s="420"/>
      <c r="K230" s="420"/>
    </row>
    <row r="231" spans="1:16" ht="15" customHeight="1" x14ac:dyDescent="0.3">
      <c r="A231" s="962" t="s">
        <v>87</v>
      </c>
      <c r="B231" s="963"/>
      <c r="C231" s="963"/>
      <c r="D231" s="963"/>
      <c r="E231" s="963"/>
      <c r="F231" s="964"/>
      <c r="G231" s="312">
        <v>0</v>
      </c>
      <c r="H231" s="329">
        <v>0</v>
      </c>
      <c r="I231" s="329">
        <v>0</v>
      </c>
      <c r="J231" s="420"/>
      <c r="K231" s="420"/>
    </row>
    <row r="232" spans="1:16" ht="15" customHeight="1" x14ac:dyDescent="0.3">
      <c r="A232" s="962" t="s">
        <v>89</v>
      </c>
      <c r="B232" s="963"/>
      <c r="C232" s="963"/>
      <c r="D232" s="963"/>
      <c r="E232" s="963"/>
      <c r="F232" s="964"/>
      <c r="G232" s="383">
        <v>0</v>
      </c>
      <c r="H232" s="384">
        <v>0</v>
      </c>
      <c r="I232" s="384">
        <v>0</v>
      </c>
      <c r="J232" s="385" t="s">
        <v>493</v>
      </c>
      <c r="K232" s="386"/>
      <c r="L232" s="736"/>
      <c r="M232" s="737"/>
      <c r="N232" s="142"/>
      <c r="O232" s="142"/>
      <c r="P232" s="142"/>
    </row>
    <row r="233" spans="1:16" ht="15" customHeight="1" x14ac:dyDescent="0.3">
      <c r="A233" s="962" t="s">
        <v>90</v>
      </c>
      <c r="B233" s="963"/>
      <c r="C233" s="963"/>
      <c r="D233" s="963"/>
      <c r="E233" s="963"/>
      <c r="F233" s="964"/>
      <c r="G233" s="383">
        <v>0</v>
      </c>
      <c r="H233" s="384">
        <v>0</v>
      </c>
      <c r="I233" s="384">
        <v>0</v>
      </c>
      <c r="J233" s="970" t="s">
        <v>492</v>
      </c>
      <c r="K233" s="940"/>
      <c r="L233" s="737"/>
      <c r="M233" s="737"/>
      <c r="N233" s="142"/>
      <c r="O233" s="142"/>
      <c r="P233" s="142"/>
    </row>
    <row r="234" spans="1:16" ht="15" customHeight="1" x14ac:dyDescent="0.3">
      <c r="A234" s="962" t="s">
        <v>74</v>
      </c>
      <c r="B234" s="963"/>
      <c r="C234" s="963"/>
      <c r="D234" s="963"/>
      <c r="E234" s="963"/>
      <c r="F234" s="964"/>
      <c r="G234" s="383">
        <v>0</v>
      </c>
      <c r="H234" s="384">
        <v>0</v>
      </c>
      <c r="I234" s="384">
        <v>0</v>
      </c>
      <c r="J234" s="971"/>
      <c r="K234" s="940"/>
      <c r="L234" s="737"/>
      <c r="M234" s="737"/>
      <c r="N234" s="142"/>
      <c r="O234" s="142"/>
      <c r="P234" s="142"/>
    </row>
    <row r="235" spans="1:16" ht="15" customHeight="1" x14ac:dyDescent="0.3">
      <c r="A235" s="962" t="s">
        <v>390</v>
      </c>
      <c r="B235" s="963"/>
      <c r="C235" s="963"/>
      <c r="D235" s="963"/>
      <c r="E235" s="963"/>
      <c r="F235" s="964"/>
      <c r="G235" s="312">
        <v>0</v>
      </c>
      <c r="H235" s="329">
        <v>0</v>
      </c>
      <c r="I235" s="329">
        <v>0</v>
      </c>
      <c r="J235" s="971"/>
      <c r="K235" s="940"/>
      <c r="L235" s="169"/>
    </row>
    <row r="236" spans="1:16" ht="15" customHeight="1" x14ac:dyDescent="0.3">
      <c r="A236" s="987" t="s">
        <v>62</v>
      </c>
      <c r="B236" s="988"/>
      <c r="C236" s="988"/>
      <c r="D236" s="988"/>
      <c r="E236" s="988"/>
      <c r="F236" s="989"/>
      <c r="G236" s="317">
        <v>0</v>
      </c>
      <c r="H236" s="328">
        <v>0</v>
      </c>
      <c r="I236" s="328">
        <v>0</v>
      </c>
      <c r="J236" s="971"/>
      <c r="K236" s="940"/>
    </row>
    <row r="237" spans="1:16" ht="15" customHeight="1" x14ac:dyDescent="0.3">
      <c r="A237" s="959" t="s">
        <v>79</v>
      </c>
      <c r="B237" s="960"/>
      <c r="C237" s="960"/>
      <c r="D237" s="960"/>
      <c r="E237" s="960"/>
      <c r="F237" s="961"/>
      <c r="G237" s="178">
        <f>SUM(G238:G249)</f>
        <v>0</v>
      </c>
      <c r="H237" s="178">
        <f>SUM(H238:H249)</f>
        <v>0</v>
      </c>
      <c r="I237" s="178">
        <f>SUM(I238:I249)</f>
        <v>0</v>
      </c>
      <c r="J237" s="970" t="s">
        <v>494</v>
      </c>
      <c r="K237" s="972"/>
      <c r="L237" s="169"/>
    </row>
    <row r="238" spans="1:16" ht="15" customHeight="1" x14ac:dyDescent="0.3">
      <c r="A238" s="974" t="s">
        <v>727</v>
      </c>
      <c r="B238" s="975"/>
      <c r="C238" s="975"/>
      <c r="D238" s="975"/>
      <c r="E238" s="975"/>
      <c r="F238" s="976"/>
      <c r="G238" s="311">
        <v>0</v>
      </c>
      <c r="H238" s="327">
        <v>0</v>
      </c>
      <c r="I238" s="327">
        <v>0</v>
      </c>
      <c r="J238" s="973"/>
      <c r="K238" s="972"/>
      <c r="L238" s="775" t="s">
        <v>131</v>
      </c>
      <c r="M238" s="633" t="s">
        <v>132</v>
      </c>
    </row>
    <row r="239" spans="1:16" ht="15" customHeight="1" x14ac:dyDescent="0.3">
      <c r="A239" s="974" t="s">
        <v>727</v>
      </c>
      <c r="B239" s="975"/>
      <c r="C239" s="975"/>
      <c r="D239" s="975"/>
      <c r="E239" s="975"/>
      <c r="F239" s="976"/>
      <c r="G239" s="312">
        <v>0</v>
      </c>
      <c r="H239" s="329">
        <v>0</v>
      </c>
      <c r="I239" s="329">
        <v>0</v>
      </c>
      <c r="J239" s="973"/>
      <c r="K239" s="972"/>
      <c r="L239" s="169"/>
    </row>
    <row r="240" spans="1:16" ht="15" customHeight="1" x14ac:dyDescent="0.3">
      <c r="A240" s="974" t="s">
        <v>727</v>
      </c>
      <c r="B240" s="975"/>
      <c r="C240" s="975"/>
      <c r="D240" s="975"/>
      <c r="E240" s="975"/>
      <c r="F240" s="976"/>
      <c r="G240" s="312">
        <v>0</v>
      </c>
      <c r="H240" s="329">
        <v>0</v>
      </c>
      <c r="I240" s="329">
        <v>0</v>
      </c>
      <c r="J240" s="420"/>
      <c r="K240" s="420"/>
      <c r="L240" s="169"/>
    </row>
    <row r="241" spans="1:15" ht="15" customHeight="1" x14ac:dyDescent="0.3">
      <c r="A241" s="1016" t="s">
        <v>80</v>
      </c>
      <c r="B241" s="1017"/>
      <c r="C241" s="1017"/>
      <c r="D241" s="1017"/>
      <c r="E241" s="1017"/>
      <c r="F241" s="1018"/>
      <c r="G241" s="312">
        <v>0</v>
      </c>
      <c r="H241" s="329">
        <v>0</v>
      </c>
      <c r="I241" s="329">
        <v>0</v>
      </c>
      <c r="J241" s="420"/>
      <c r="K241" s="420"/>
      <c r="L241" s="994" t="s">
        <v>133</v>
      </c>
      <c r="M241" s="994"/>
      <c r="N241" s="157"/>
    </row>
    <row r="242" spans="1:15" ht="15" customHeight="1" x14ac:dyDescent="0.3">
      <c r="A242" s="1019" t="s">
        <v>730</v>
      </c>
      <c r="B242" s="1020"/>
      <c r="C242" s="1020"/>
      <c r="D242" s="1020"/>
      <c r="E242" s="1020"/>
      <c r="F242" s="1021"/>
      <c r="G242" s="312">
        <v>0</v>
      </c>
      <c r="H242" s="329">
        <v>0</v>
      </c>
      <c r="I242" s="329">
        <v>0</v>
      </c>
      <c r="J242" s="420"/>
      <c r="K242" s="420"/>
      <c r="L242" s="978" t="s">
        <v>134</v>
      </c>
      <c r="M242" s="978"/>
      <c r="N242" s="978"/>
    </row>
    <row r="243" spans="1:15" ht="15" customHeight="1" x14ac:dyDescent="0.3">
      <c r="A243" s="1019" t="s">
        <v>731</v>
      </c>
      <c r="B243" s="1020"/>
      <c r="C243" s="1020"/>
      <c r="D243" s="1020"/>
      <c r="E243" s="1020"/>
      <c r="F243" s="1021"/>
      <c r="G243" s="312">
        <v>0</v>
      </c>
      <c r="H243" s="329">
        <v>0</v>
      </c>
      <c r="I243" s="329">
        <v>0</v>
      </c>
      <c r="J243" s="420"/>
      <c r="K243" s="420"/>
      <c r="L243" s="1052" t="s">
        <v>732</v>
      </c>
      <c r="M243" s="1052"/>
      <c r="N243" s="1052"/>
      <c r="O243" s="634"/>
    </row>
    <row r="244" spans="1:15" ht="15" customHeight="1" x14ac:dyDescent="0.3">
      <c r="A244" s="1016" t="s">
        <v>81</v>
      </c>
      <c r="B244" s="1017"/>
      <c r="C244" s="1017"/>
      <c r="D244" s="1017"/>
      <c r="E244" s="1017"/>
      <c r="F244" s="1018"/>
      <c r="G244" s="312">
        <v>0</v>
      </c>
      <c r="H244" s="329">
        <v>0</v>
      </c>
      <c r="I244" s="329">
        <v>0</v>
      </c>
      <c r="J244" s="420"/>
      <c r="K244" s="420"/>
    </row>
    <row r="245" spans="1:15" ht="15" customHeight="1" x14ac:dyDescent="0.3">
      <c r="A245" s="1016" t="s">
        <v>733</v>
      </c>
      <c r="B245" s="1017"/>
      <c r="C245" s="1017"/>
      <c r="D245" s="1017"/>
      <c r="E245" s="1017"/>
      <c r="F245" s="1018"/>
      <c r="G245" s="312">
        <v>0</v>
      </c>
      <c r="H245" s="329">
        <v>0</v>
      </c>
      <c r="I245" s="329">
        <v>0</v>
      </c>
      <c r="J245" s="420"/>
      <c r="K245" s="420"/>
      <c r="L245" s="222" t="s">
        <v>135</v>
      </c>
      <c r="M245" s="157"/>
      <c r="N245" s="157"/>
    </row>
    <row r="246" spans="1:15" ht="15" customHeight="1" x14ac:dyDescent="0.3">
      <c r="A246" s="1016" t="s">
        <v>82</v>
      </c>
      <c r="B246" s="1017"/>
      <c r="C246" s="1017"/>
      <c r="D246" s="1017"/>
      <c r="E246" s="1017"/>
      <c r="F246" s="1018"/>
      <c r="G246" s="312">
        <v>0</v>
      </c>
      <c r="H246" s="329">
        <v>0</v>
      </c>
      <c r="I246" s="329">
        <v>0</v>
      </c>
      <c r="J246" s="420"/>
      <c r="K246" s="420"/>
      <c r="L246" s="223"/>
      <c r="M246" s="224"/>
    </row>
    <row r="247" spans="1:15" ht="15" customHeight="1" x14ac:dyDescent="0.3">
      <c r="A247" s="1016" t="s">
        <v>83</v>
      </c>
      <c r="B247" s="1017"/>
      <c r="C247" s="1017"/>
      <c r="D247" s="1017"/>
      <c r="E247" s="1017"/>
      <c r="F247" s="1018"/>
      <c r="G247" s="312">
        <v>0</v>
      </c>
      <c r="H247" s="329">
        <v>0</v>
      </c>
      <c r="I247" s="329">
        <v>0</v>
      </c>
      <c r="J247" s="420"/>
      <c r="K247" s="420"/>
      <c r="L247" s="223"/>
      <c r="M247" s="224"/>
    </row>
    <row r="248" spans="1:15" ht="15" customHeight="1" x14ac:dyDescent="0.3">
      <c r="A248" s="962" t="s">
        <v>190</v>
      </c>
      <c r="B248" s="963"/>
      <c r="C248" s="963"/>
      <c r="D248" s="963"/>
      <c r="E248" s="963"/>
      <c r="F248" s="964"/>
      <c r="G248" s="312">
        <v>0</v>
      </c>
      <c r="H248" s="329">
        <v>0</v>
      </c>
      <c r="I248" s="329">
        <v>0</v>
      </c>
      <c r="J248" s="420"/>
      <c r="K248" s="420"/>
      <c r="L248" s="1051" t="s">
        <v>122</v>
      </c>
      <c r="M248" s="1051"/>
      <c r="N248" s="1051"/>
      <c r="O248" s="776"/>
    </row>
    <row r="249" spans="1:15" ht="15" customHeight="1" x14ac:dyDescent="0.3">
      <c r="A249" s="987" t="s">
        <v>62</v>
      </c>
      <c r="B249" s="988"/>
      <c r="C249" s="988"/>
      <c r="D249" s="988"/>
      <c r="E249" s="988"/>
      <c r="F249" s="989"/>
      <c r="G249" s="317">
        <v>0</v>
      </c>
      <c r="H249" s="328">
        <v>0</v>
      </c>
      <c r="I249" s="328">
        <v>0</v>
      </c>
      <c r="J249" s="420"/>
      <c r="K249" s="420"/>
      <c r="L249" s="218"/>
      <c r="M249" s="219"/>
      <c r="N249" s="123"/>
      <c r="O249" s="123"/>
    </row>
    <row r="250" spans="1:15" ht="15" customHeight="1" x14ac:dyDescent="0.3">
      <c r="A250" s="959" t="s">
        <v>140</v>
      </c>
      <c r="B250" s="960"/>
      <c r="C250" s="960"/>
      <c r="D250" s="960"/>
      <c r="E250" s="960"/>
      <c r="F250" s="961"/>
      <c r="G250" s="178">
        <f>SUM(G251:G256)</f>
        <v>0</v>
      </c>
      <c r="H250" s="178">
        <f>SUM(H251:H256)</f>
        <v>0</v>
      </c>
      <c r="I250" s="178">
        <f>SUM(I251:I256)</f>
        <v>0</v>
      </c>
      <c r="J250" s="406"/>
      <c r="K250" s="406"/>
      <c r="L250" s="978" t="s">
        <v>136</v>
      </c>
      <c r="M250" s="978"/>
      <c r="N250" s="978"/>
      <c r="O250" s="978"/>
    </row>
    <row r="251" spans="1:15" ht="15" customHeight="1" x14ac:dyDescent="0.3">
      <c r="A251" s="984" t="s">
        <v>191</v>
      </c>
      <c r="B251" s="985"/>
      <c r="C251" s="985"/>
      <c r="D251" s="985"/>
      <c r="E251" s="985"/>
      <c r="F251" s="986"/>
      <c r="G251" s="311">
        <v>0</v>
      </c>
      <c r="H251" s="327">
        <v>0</v>
      </c>
      <c r="I251" s="327">
        <v>0</v>
      </c>
      <c r="J251" s="420"/>
      <c r="K251" s="420"/>
      <c r="L251" s="169"/>
    </row>
    <row r="252" spans="1:15" ht="15" customHeight="1" x14ac:dyDescent="0.3">
      <c r="A252" s="962" t="s">
        <v>141</v>
      </c>
      <c r="B252" s="963"/>
      <c r="C252" s="963"/>
      <c r="D252" s="963"/>
      <c r="E252" s="963"/>
      <c r="F252" s="964"/>
      <c r="G252" s="312">
        <v>0</v>
      </c>
      <c r="H252" s="329">
        <v>0</v>
      </c>
      <c r="I252" s="329">
        <v>0</v>
      </c>
      <c r="J252" s="420"/>
      <c r="K252" s="420"/>
    </row>
    <row r="253" spans="1:15" ht="15" customHeight="1" x14ac:dyDescent="0.3">
      <c r="A253" s="962" t="s">
        <v>84</v>
      </c>
      <c r="B253" s="963"/>
      <c r="C253" s="963"/>
      <c r="D253" s="963"/>
      <c r="E253" s="963"/>
      <c r="F253" s="964"/>
      <c r="G253" s="312">
        <v>0</v>
      </c>
      <c r="H253" s="329">
        <v>0</v>
      </c>
      <c r="I253" s="329">
        <v>0</v>
      </c>
      <c r="J253" s="420"/>
      <c r="K253" s="420"/>
    </row>
    <row r="254" spans="1:15" ht="15" customHeight="1" x14ac:dyDescent="0.3">
      <c r="A254" s="962" t="s">
        <v>61</v>
      </c>
      <c r="B254" s="963"/>
      <c r="C254" s="963"/>
      <c r="D254" s="963"/>
      <c r="E254" s="963"/>
      <c r="F254" s="964"/>
      <c r="G254" s="312">
        <v>0</v>
      </c>
      <c r="H254" s="329">
        <v>0</v>
      </c>
      <c r="I254" s="329">
        <v>0</v>
      </c>
      <c r="J254" s="420"/>
      <c r="K254" s="420"/>
    </row>
    <row r="255" spans="1:15" ht="15" customHeight="1" x14ac:dyDescent="0.3">
      <c r="A255" s="962" t="s">
        <v>360</v>
      </c>
      <c r="B255" s="963"/>
      <c r="C255" s="963"/>
      <c r="D255" s="963"/>
      <c r="E255" s="963"/>
      <c r="F255" s="964"/>
      <c r="G255" s="312">
        <v>0</v>
      </c>
      <c r="H255" s="329">
        <v>0</v>
      </c>
      <c r="I255" s="329">
        <v>0</v>
      </c>
      <c r="J255" s="420"/>
      <c r="K255" s="420"/>
    </row>
    <row r="256" spans="1:15" ht="15" customHeight="1" x14ac:dyDescent="0.3">
      <c r="A256" s="987" t="s">
        <v>62</v>
      </c>
      <c r="B256" s="988"/>
      <c r="C256" s="988"/>
      <c r="D256" s="988"/>
      <c r="E256" s="988"/>
      <c r="F256" s="989"/>
      <c r="G256" s="317">
        <v>0</v>
      </c>
      <c r="H256" s="328">
        <v>0</v>
      </c>
      <c r="I256" s="328">
        <v>0</v>
      </c>
      <c r="J256" s="420"/>
      <c r="K256" s="420"/>
    </row>
    <row r="257" spans="1:17" ht="15" customHeight="1" x14ac:dyDescent="0.3">
      <c r="A257" s="959" t="s">
        <v>85</v>
      </c>
      <c r="B257" s="960"/>
      <c r="C257" s="960"/>
      <c r="D257" s="960"/>
      <c r="E257" s="960"/>
      <c r="F257" s="961"/>
      <c r="G257" s="178">
        <f>SUM(G258:G260)</f>
        <v>0</v>
      </c>
      <c r="H257" s="178">
        <f>SUM(H258:H260)</f>
        <v>0</v>
      </c>
      <c r="I257" s="178">
        <f>SUM(I258:I260)</f>
        <v>0</v>
      </c>
      <c r="J257" s="406"/>
      <c r="K257" s="406"/>
    </row>
    <row r="258" spans="1:17" ht="15" customHeight="1" x14ac:dyDescent="0.3">
      <c r="A258" s="991" t="s">
        <v>86</v>
      </c>
      <c r="B258" s="992"/>
      <c r="C258" s="992"/>
      <c r="D258" s="992"/>
      <c r="E258" s="992"/>
      <c r="F258" s="993"/>
      <c r="G258" s="190">
        <f>F186</f>
        <v>0</v>
      </c>
      <c r="H258" s="190">
        <f>G186</f>
        <v>0</v>
      </c>
      <c r="I258" s="190">
        <f>H186</f>
        <v>0</v>
      </c>
      <c r="J258" s="406"/>
      <c r="K258" s="406"/>
    </row>
    <row r="259" spans="1:17" ht="15" customHeight="1" x14ac:dyDescent="0.3">
      <c r="A259" s="962" t="s">
        <v>361</v>
      </c>
      <c r="B259" s="963"/>
      <c r="C259" s="963"/>
      <c r="D259" s="963"/>
      <c r="E259" s="963"/>
      <c r="F259" s="964"/>
      <c r="G259" s="312">
        <v>0</v>
      </c>
      <c r="H259" s="329">
        <v>0</v>
      </c>
      <c r="I259" s="329">
        <v>0</v>
      </c>
      <c r="J259" s="420"/>
      <c r="K259" s="420"/>
    </row>
    <row r="260" spans="1:17" ht="15" customHeight="1" x14ac:dyDescent="0.3">
      <c r="A260" s="987" t="s">
        <v>62</v>
      </c>
      <c r="B260" s="988"/>
      <c r="C260" s="988"/>
      <c r="D260" s="988"/>
      <c r="E260" s="988"/>
      <c r="F260" s="989"/>
      <c r="G260" s="317">
        <v>0</v>
      </c>
      <c r="H260" s="328">
        <v>0</v>
      </c>
      <c r="I260" s="328">
        <v>0</v>
      </c>
      <c r="J260" s="420"/>
      <c r="K260" s="420"/>
    </row>
    <row r="261" spans="1:17" ht="15" customHeight="1" x14ac:dyDescent="0.3">
      <c r="A261" s="1003" t="s">
        <v>192</v>
      </c>
      <c r="B261" s="1004"/>
      <c r="C261" s="1004"/>
      <c r="D261" s="1004"/>
      <c r="E261" s="1004"/>
      <c r="F261" s="1005"/>
      <c r="G261" s="362">
        <f>G196+G257+G250+G237+G221+G215+G205</f>
        <v>0</v>
      </c>
      <c r="H261" s="362">
        <f>H196+H257+H250+H237+H221+H215+H205</f>
        <v>0</v>
      </c>
      <c r="I261" s="362">
        <f>I196+I257+I250+I237+I221+I215+I205</f>
        <v>0</v>
      </c>
      <c r="J261" s="423"/>
      <c r="K261" s="423"/>
      <c r="L261" s="142"/>
    </row>
    <row r="262" spans="1:17" ht="15" customHeight="1" x14ac:dyDescent="0.3">
      <c r="A262" s="1041" t="s">
        <v>88</v>
      </c>
      <c r="B262" s="1042"/>
      <c r="C262" s="1042"/>
      <c r="D262" s="1042"/>
      <c r="E262" s="1042"/>
      <c r="F262" s="1043"/>
      <c r="G262" s="178">
        <f>F185</f>
        <v>0</v>
      </c>
      <c r="H262" s="178">
        <f>G185</f>
        <v>0</v>
      </c>
      <c r="I262" s="178">
        <f>H185</f>
        <v>0</v>
      </c>
      <c r="J262" s="406"/>
      <c r="K262" s="406"/>
    </row>
    <row r="263" spans="1:17" ht="15" customHeight="1" x14ac:dyDescent="0.3">
      <c r="A263" s="1041" t="s">
        <v>42</v>
      </c>
      <c r="B263" s="1042"/>
      <c r="C263" s="1042"/>
      <c r="D263" s="1042"/>
      <c r="E263" s="1042"/>
      <c r="F263" s="1043"/>
      <c r="G263" s="178">
        <f>G94</f>
        <v>0</v>
      </c>
      <c r="H263" s="178">
        <f>H94</f>
        <v>0</v>
      </c>
      <c r="I263" s="178">
        <f>I94</f>
        <v>0</v>
      </c>
      <c r="J263" s="406"/>
      <c r="K263" s="406"/>
      <c r="L263" s="169"/>
    </row>
    <row r="264" spans="1:17" ht="15" customHeight="1" x14ac:dyDescent="0.3">
      <c r="A264" s="1044" t="s">
        <v>194</v>
      </c>
      <c r="B264" s="1045"/>
      <c r="C264" s="1045"/>
      <c r="D264" s="1045"/>
      <c r="E264" s="1045"/>
      <c r="F264" s="1046"/>
      <c r="G264" s="361">
        <f>+G261+G263</f>
        <v>0</v>
      </c>
      <c r="H264" s="362">
        <f>+H261+H263</f>
        <v>0</v>
      </c>
      <c r="I264" s="362">
        <f>+I261+I263</f>
        <v>0</v>
      </c>
      <c r="J264" s="426"/>
      <c r="K264" s="423"/>
      <c r="L264" s="994" t="s">
        <v>137</v>
      </c>
      <c r="M264" s="995"/>
    </row>
    <row r="265" spans="1:17" ht="15" customHeight="1" x14ac:dyDescent="0.3">
      <c r="A265" s="1044" t="s">
        <v>193</v>
      </c>
      <c r="B265" s="1045"/>
      <c r="C265" s="1045"/>
      <c r="D265" s="1045"/>
      <c r="E265" s="1045"/>
      <c r="F265" s="1046"/>
      <c r="G265" s="362">
        <f>G261+G262</f>
        <v>0</v>
      </c>
      <c r="H265" s="362">
        <f>H261+H262</f>
        <v>0</v>
      </c>
      <c r="I265" s="362">
        <f>I261+I262</f>
        <v>0</v>
      </c>
      <c r="J265" s="426"/>
      <c r="K265" s="423"/>
      <c r="L265" s="994" t="s">
        <v>138</v>
      </c>
      <c r="M265" s="995"/>
    </row>
    <row r="266" spans="1:17" ht="12" customHeight="1" x14ac:dyDescent="0.3">
      <c r="A266" s="746"/>
      <c r="B266" s="746"/>
      <c r="C266" s="746"/>
      <c r="D266" s="746"/>
      <c r="E266" s="746"/>
      <c r="F266" s="746"/>
      <c r="G266" s="746"/>
      <c r="H266" s="746"/>
      <c r="I266" s="746"/>
      <c r="J266" s="84"/>
      <c r="K266" s="84"/>
      <c r="L266" s="226"/>
      <c r="M266" s="746"/>
      <c r="N266" s="746"/>
      <c r="O266" s="746"/>
      <c r="P266" s="746"/>
      <c r="Q266" s="746"/>
    </row>
    <row r="267" spans="1:17" ht="12" customHeight="1" x14ac:dyDescent="0.3">
      <c r="A267" s="896" t="s">
        <v>142</v>
      </c>
      <c r="B267" s="896"/>
      <c r="C267" s="896"/>
      <c r="D267" s="896"/>
      <c r="E267" s="896"/>
      <c r="F267" s="227"/>
      <c r="G267" s="746"/>
      <c r="H267" s="746"/>
      <c r="I267" s="746"/>
      <c r="J267" s="84"/>
      <c r="K267" s="84"/>
      <c r="L267" s="779" t="s">
        <v>186</v>
      </c>
      <c r="M267" s="746"/>
      <c r="N267" s="746"/>
      <c r="O267" s="746"/>
      <c r="P267" s="746"/>
      <c r="Q267" s="746"/>
    </row>
    <row r="268" spans="1:17" ht="12" customHeight="1" x14ac:dyDescent="0.3">
      <c r="L268" s="169"/>
    </row>
    <row r="269" spans="1:17" ht="12" customHeight="1" x14ac:dyDescent="0.3">
      <c r="A269" s="965" t="s">
        <v>383</v>
      </c>
      <c r="B269" s="965"/>
      <c r="L269" s="169"/>
    </row>
    <row r="270" spans="1:17" ht="67.5" customHeight="1" x14ac:dyDescent="0.3">
      <c r="A270" s="966"/>
      <c r="B270" s="966"/>
      <c r="C270" s="966"/>
      <c r="D270" s="966"/>
      <c r="E270" s="966"/>
      <c r="F270" s="966"/>
      <c r="G270" s="966"/>
      <c r="H270" s="966"/>
      <c r="I270" s="782"/>
      <c r="J270" s="29"/>
      <c r="K270" s="29"/>
      <c r="L270" s="169"/>
    </row>
    <row r="271" spans="1:17" ht="12" customHeight="1" x14ac:dyDescent="0.3">
      <c r="L271" s="169"/>
    </row>
    <row r="272" spans="1:17" ht="14.25" customHeight="1" x14ac:dyDescent="0.3">
      <c r="A272" s="996" t="s">
        <v>572</v>
      </c>
      <c r="B272" s="996"/>
      <c r="C272" s="304"/>
      <c r="D272" s="305"/>
      <c r="E272" s="305"/>
      <c r="F272" s="305"/>
      <c r="G272" s="305"/>
      <c r="H272" s="305"/>
      <c r="I272" s="305"/>
      <c r="J272" s="305"/>
      <c r="K272" s="305"/>
      <c r="L272" s="779" t="s">
        <v>576</v>
      </c>
    </row>
    <row r="273" spans="1:17" ht="12" customHeight="1" x14ac:dyDescent="0.3">
      <c r="A273" s="228"/>
      <c r="B273" s="228"/>
      <c r="L273" s="169"/>
    </row>
    <row r="274" spans="1:17" ht="54.75" customHeight="1" x14ac:dyDescent="0.3">
      <c r="A274" s="851" t="s">
        <v>579</v>
      </c>
      <c r="B274" s="851"/>
      <c r="C274" s="851"/>
      <c r="D274" s="851"/>
      <c r="E274" s="851"/>
      <c r="F274" s="851"/>
      <c r="G274" s="851"/>
      <c r="H274" s="851"/>
      <c r="I274" s="745"/>
      <c r="J274" s="672"/>
      <c r="K274" s="672"/>
      <c r="L274" s="169"/>
    </row>
    <row r="275" spans="1:17" ht="12" customHeight="1" x14ac:dyDescent="0.3">
      <c r="A275" s="228"/>
      <c r="B275" s="228"/>
      <c r="J275" s="117"/>
      <c r="K275" s="117"/>
    </row>
    <row r="276" spans="1:17" ht="12" customHeight="1" x14ac:dyDescent="0.3">
      <c r="A276" s="958" t="s">
        <v>104</v>
      </c>
      <c r="B276" s="958"/>
      <c r="C276" s="958"/>
      <c r="D276" s="360"/>
      <c r="E276" s="1047" t="s">
        <v>108</v>
      </c>
      <c r="F276" s="1047"/>
      <c r="G276" s="635"/>
      <c r="H276" s="635"/>
      <c r="I276" s="1047" t="s">
        <v>653</v>
      </c>
      <c r="J276" s="1047"/>
      <c r="K276" s="635"/>
      <c r="L276" s="635"/>
    </row>
    <row r="277" spans="1:17" ht="12" customHeight="1" x14ac:dyDescent="0.3">
      <c r="A277" s="231">
        <f>+C30</f>
        <v>0</v>
      </c>
      <c r="B277" s="932" t="s">
        <v>454</v>
      </c>
      <c r="C277" s="932"/>
      <c r="D277" s="932"/>
      <c r="E277" s="231">
        <f>+C30</f>
        <v>0</v>
      </c>
      <c r="F277" s="932" t="s">
        <v>454</v>
      </c>
      <c r="G277" s="932"/>
      <c r="H277" s="932"/>
      <c r="I277" s="231">
        <f>+C30</f>
        <v>0</v>
      </c>
      <c r="J277" s="932" t="s">
        <v>454</v>
      </c>
      <c r="K277" s="932"/>
      <c r="L277" s="932"/>
    </row>
    <row r="278" spans="1:17" ht="12" customHeight="1" x14ac:dyDescent="0.3">
      <c r="A278" s="231">
        <f>$C$31</f>
        <v>0</v>
      </c>
      <c r="B278" s="752" t="s">
        <v>464</v>
      </c>
      <c r="C278" s="752"/>
      <c r="D278" s="752"/>
      <c r="E278" s="231">
        <f>$C$31</f>
        <v>0</v>
      </c>
      <c r="F278" s="752" t="s">
        <v>464</v>
      </c>
      <c r="G278" s="752"/>
      <c r="H278" s="752"/>
      <c r="I278" s="231">
        <f>$C$31</f>
        <v>0</v>
      </c>
      <c r="J278" s="752" t="s">
        <v>464</v>
      </c>
      <c r="K278" s="752"/>
      <c r="L278" s="752"/>
    </row>
    <row r="279" spans="1:17" ht="12" customHeight="1" x14ac:dyDescent="0.3">
      <c r="A279" s="231">
        <f>+C35</f>
        <v>0</v>
      </c>
      <c r="B279" s="932" t="s">
        <v>480</v>
      </c>
      <c r="C279" s="932"/>
      <c r="D279" s="932"/>
      <c r="E279" s="231">
        <f>+C35</f>
        <v>0</v>
      </c>
      <c r="F279" s="932" t="s">
        <v>480</v>
      </c>
      <c r="G279" s="932"/>
      <c r="H279" s="932"/>
      <c r="I279" s="231">
        <f>+G35</f>
        <v>0</v>
      </c>
      <c r="J279" s="932" t="s">
        <v>480</v>
      </c>
      <c r="K279" s="932"/>
      <c r="L279" s="932"/>
    </row>
    <row r="280" spans="1:17" x14ac:dyDescent="0.3">
      <c r="A280" s="231"/>
      <c r="B280" s="752"/>
      <c r="C280" s="752"/>
      <c r="D280" s="752"/>
      <c r="E280" s="752"/>
    </row>
    <row r="281" spans="1:17" x14ac:dyDescent="0.3">
      <c r="A281" s="927"/>
      <c r="B281" s="927"/>
      <c r="C281" s="927"/>
      <c r="D281" s="927"/>
      <c r="E281" s="767" t="s">
        <v>28</v>
      </c>
      <c r="F281" s="748" t="s">
        <v>29</v>
      </c>
      <c r="G281" s="748" t="s">
        <v>650</v>
      </c>
      <c r="H281" s="129"/>
      <c r="I281" s="129"/>
      <c r="J281" s="129"/>
      <c r="K281" s="129"/>
    </row>
    <row r="282" spans="1:17" x14ac:dyDescent="0.3">
      <c r="A282" s="1003" t="s">
        <v>98</v>
      </c>
      <c r="B282" s="1004"/>
      <c r="C282" s="1004"/>
      <c r="D282" s="1005"/>
      <c r="E282" s="761"/>
      <c r="F282" s="680"/>
      <c r="G282" s="680"/>
      <c r="H282" s="408"/>
      <c r="I282" s="408"/>
      <c r="J282" s="408"/>
      <c r="K282" s="408"/>
    </row>
    <row r="283" spans="1:17" x14ac:dyDescent="0.3">
      <c r="A283" s="1000" t="s">
        <v>467</v>
      </c>
      <c r="B283" s="1001"/>
      <c r="C283" s="1001"/>
      <c r="D283" s="1002"/>
      <c r="E283" s="235">
        <f>IF($G$265-$G$264&gt;0,$G$265,$G$264)</f>
        <v>0</v>
      </c>
      <c r="F283" s="235">
        <f>IF($H$265-$H$264&gt;0,$H$265,$H$264)</f>
        <v>0</v>
      </c>
      <c r="G283" s="235">
        <f>IF($H$265-$H$264&gt;0,$H$265,$H$264)</f>
        <v>0</v>
      </c>
      <c r="H283" s="636"/>
      <c r="I283" s="636"/>
      <c r="J283" s="636"/>
      <c r="K283" s="636"/>
    </row>
    <row r="284" spans="1:17" x14ac:dyDescent="0.3">
      <c r="A284" s="915" t="s">
        <v>509</v>
      </c>
      <c r="B284" s="916"/>
      <c r="C284" s="916"/>
      <c r="D284" s="917"/>
      <c r="E284" s="236">
        <f>D37*$C31*0.95</f>
        <v>0</v>
      </c>
      <c r="F284" s="236">
        <f>E37*$C31</f>
        <v>0</v>
      </c>
      <c r="G284" s="236">
        <f>F37*$C31</f>
        <v>0</v>
      </c>
      <c r="H284" s="413"/>
      <c r="I284" s="413"/>
      <c r="J284" s="413"/>
      <c r="K284" s="413"/>
      <c r="L284" s="779" t="s">
        <v>415</v>
      </c>
      <c r="M284" s="142"/>
    </row>
    <row r="285" spans="1:17" x14ac:dyDescent="0.3">
      <c r="A285" s="915" t="s">
        <v>510</v>
      </c>
      <c r="B285" s="916"/>
      <c r="C285" s="916"/>
      <c r="D285" s="917"/>
      <c r="E285" s="236">
        <f>(D39*$C31+D40*C31)*0.95</f>
        <v>0</v>
      </c>
      <c r="F285" s="236">
        <f>E39*$C31+E40*C31</f>
        <v>0</v>
      </c>
      <c r="G285" s="236">
        <f>F39*$C31+F40*C31</f>
        <v>0</v>
      </c>
      <c r="H285" s="637"/>
      <c r="I285" s="637"/>
      <c r="J285" s="637"/>
      <c r="K285" s="637"/>
      <c r="L285" s="779" t="s">
        <v>566</v>
      </c>
      <c r="M285" s="142"/>
    </row>
    <row r="286" spans="1:17" x14ac:dyDescent="0.3">
      <c r="A286" s="915" t="s">
        <v>511</v>
      </c>
      <c r="B286" s="916"/>
      <c r="C286" s="916"/>
      <c r="D286" s="917"/>
      <c r="E286" s="236">
        <f>IF(G296="ja",G297*C31*0.95,0)</f>
        <v>0</v>
      </c>
      <c r="F286" s="236">
        <f>IF(G296="ja",G297*C31,0)</f>
        <v>0</v>
      </c>
      <c r="G286" s="236">
        <f>IF(G296="ja",G297*C31,0)</f>
        <v>0</v>
      </c>
      <c r="H286" s="637"/>
      <c r="I286" s="637"/>
      <c r="J286" s="637"/>
      <c r="K286" s="637"/>
      <c r="L286" s="142"/>
      <c r="M286" s="142"/>
      <c r="N286" s="142"/>
      <c r="O286" s="142"/>
      <c r="P286" s="142"/>
      <c r="Q286" s="142"/>
    </row>
    <row r="287" spans="1:17" x14ac:dyDescent="0.3">
      <c r="A287" s="915" t="s">
        <v>391</v>
      </c>
      <c r="B287" s="916"/>
      <c r="C287" s="916"/>
      <c r="D287" s="917"/>
      <c r="E287" s="331">
        <v>0</v>
      </c>
      <c r="F287" s="331">
        <v>0</v>
      </c>
      <c r="G287" s="331">
        <v>0</v>
      </c>
      <c r="H287" s="637"/>
      <c r="I287" s="637"/>
      <c r="J287" s="637"/>
      <c r="K287" s="637"/>
      <c r="L287" s="142"/>
      <c r="M287" s="142"/>
      <c r="N287" s="142"/>
      <c r="O287" s="142"/>
      <c r="P287" s="142"/>
      <c r="Q287" s="142"/>
    </row>
    <row r="288" spans="1:17" x14ac:dyDescent="0.3">
      <c r="A288" s="764" t="s">
        <v>99</v>
      </c>
      <c r="B288" s="765"/>
      <c r="C288" s="765"/>
      <c r="D288" s="766"/>
      <c r="E288" s="239">
        <f>+D41*12*E294*$C$30</f>
        <v>0</v>
      </c>
      <c r="F288" s="239">
        <f>+E41*12*F294*$C$30</f>
        <v>0</v>
      </c>
      <c r="G288" s="239">
        <f>+F41*12*G294*$C$30</f>
        <v>0</v>
      </c>
      <c r="H288" s="256"/>
      <c r="I288" s="256"/>
      <c r="J288" s="256"/>
      <c r="K288" s="256"/>
      <c r="L288" s="142"/>
      <c r="M288" s="84"/>
      <c r="N288" s="142"/>
      <c r="O288" s="142"/>
      <c r="P288" s="142"/>
      <c r="Q288" s="142"/>
    </row>
    <row r="289" spans="1:17" ht="30.75" customHeight="1" x14ac:dyDescent="0.3">
      <c r="A289" s="1119" t="s">
        <v>481</v>
      </c>
      <c r="B289" s="1120"/>
      <c r="C289" s="1120"/>
      <c r="D289" s="1121"/>
      <c r="E289" s="638">
        <f>E283-E284-E285-E286-E287-E288</f>
        <v>0</v>
      </c>
      <c r="F289" s="638">
        <f>F283-F284-F285-F286-F287-F288</f>
        <v>0</v>
      </c>
      <c r="G289" s="638">
        <f>G283-G284-G285-G286-G287-G288</f>
        <v>0</v>
      </c>
      <c r="H289" s="256"/>
      <c r="I289" s="256"/>
      <c r="J289" s="256"/>
      <c r="K289" s="256"/>
      <c r="M289" s="84"/>
    </row>
    <row r="290" spans="1:17" ht="31.5" customHeight="1" x14ac:dyDescent="0.3">
      <c r="A290" s="923" t="s">
        <v>513</v>
      </c>
      <c r="B290" s="924"/>
      <c r="C290" s="924"/>
      <c r="D290" s="925"/>
      <c r="E290" s="639">
        <f>IF(D38=0,0,E289/D$38)</f>
        <v>0</v>
      </c>
      <c r="F290" s="639">
        <f>IF(E38=0,0,F289/E$38)</f>
        <v>0</v>
      </c>
      <c r="G290" s="639">
        <f>IF(F38=0,0,G289/F$38)</f>
        <v>0</v>
      </c>
      <c r="H290" s="640"/>
      <c r="I290" s="640"/>
      <c r="J290" s="640"/>
      <c r="K290" s="640"/>
      <c r="M290" s="84"/>
    </row>
    <row r="291" spans="1:17" ht="27.75" customHeight="1" x14ac:dyDescent="0.3">
      <c r="A291" s="923" t="s">
        <v>497</v>
      </c>
      <c r="B291" s="924"/>
      <c r="C291" s="924"/>
      <c r="D291" s="925"/>
      <c r="E291" s="692">
        <f>$C$31*220*120%</f>
        <v>0</v>
      </c>
      <c r="F291" s="692">
        <f>$C$31*220*120%</f>
        <v>0</v>
      </c>
      <c r="G291" s="692">
        <f>$C$31*220*120%</f>
        <v>0</v>
      </c>
      <c r="H291" s="620"/>
      <c r="I291" s="620"/>
      <c r="J291" s="621"/>
      <c r="K291" s="621"/>
      <c r="L291" s="1126" t="s">
        <v>752</v>
      </c>
      <c r="M291" s="1126"/>
      <c r="N291" s="1126"/>
      <c r="O291" s="1126"/>
      <c r="P291" s="1126"/>
    </row>
    <row r="292" spans="1:17" ht="12.75" customHeight="1" x14ac:dyDescent="0.3">
      <c r="A292" s="915" t="s">
        <v>482</v>
      </c>
      <c r="B292" s="916"/>
      <c r="C292" s="916"/>
      <c r="D292" s="917"/>
      <c r="E292" s="641">
        <f>IF(A279=0,0,E290/C35)</f>
        <v>0</v>
      </c>
      <c r="F292" s="642">
        <f>IF(E279=0,0,F290/C35)</f>
        <v>0</v>
      </c>
      <c r="G292" s="642">
        <f>IF(I279=0,0,F275G288/C35)</f>
        <v>0</v>
      </c>
      <c r="H292" s="643"/>
      <c r="I292" s="643"/>
      <c r="J292" s="643"/>
      <c r="K292" s="643"/>
      <c r="L292" s="1126"/>
      <c r="M292" s="1126"/>
      <c r="N292" s="1126"/>
      <c r="O292" s="1126"/>
      <c r="P292" s="1126"/>
    </row>
    <row r="293" spans="1:17" ht="12.75" customHeight="1" x14ac:dyDescent="0.3">
      <c r="A293" s="1127" t="s">
        <v>98</v>
      </c>
      <c r="B293" s="1128"/>
      <c r="C293" s="1128"/>
      <c r="D293" s="1129"/>
      <c r="E293" s="644">
        <f>IF(A277=0,0,E292/A277)</f>
        <v>0</v>
      </c>
      <c r="F293" s="645">
        <f>IF(E277=0,0,F292/E277)</f>
        <v>0</v>
      </c>
      <c r="G293" s="645">
        <f>IF(I277=0,0,G292/I277)</f>
        <v>0</v>
      </c>
      <c r="H293" s="643"/>
      <c r="I293" s="643"/>
      <c r="J293" s="643"/>
      <c r="K293" s="643"/>
      <c r="L293" s="1111"/>
      <c r="M293" s="1111"/>
      <c r="N293" s="1111"/>
      <c r="O293" s="1111"/>
      <c r="P293" s="1111"/>
    </row>
    <row r="294" spans="1:17" s="746" customFormat="1" x14ac:dyDescent="0.3">
      <c r="A294" s="1130" t="s">
        <v>504</v>
      </c>
      <c r="B294" s="1131"/>
      <c r="C294" s="1131"/>
      <c r="D294" s="1132"/>
      <c r="E294" s="332">
        <v>0.6</v>
      </c>
      <c r="F294" s="332">
        <v>0.75</v>
      </c>
      <c r="G294" s="332">
        <v>0.85</v>
      </c>
      <c r="H294" s="413"/>
      <c r="I294" s="413"/>
      <c r="J294" s="413"/>
      <c r="K294" s="413"/>
      <c r="L294" s="972"/>
      <c r="M294" s="972"/>
      <c r="N294" s="972"/>
      <c r="O294" s="972"/>
      <c r="P294" s="972"/>
      <c r="Q294" s="117"/>
    </row>
    <row r="295" spans="1:17" s="746" customFormat="1" x14ac:dyDescent="0.3">
      <c r="A295" s="117"/>
      <c r="B295" s="247"/>
      <c r="C295" s="247"/>
      <c r="D295" s="150"/>
      <c r="E295" s="117"/>
      <c r="F295" s="117"/>
      <c r="G295" s="117"/>
      <c r="H295" s="117"/>
      <c r="I295" s="117"/>
      <c r="J295" s="142"/>
      <c r="K295" s="142"/>
      <c r="L295" s="117"/>
      <c r="M295" s="117"/>
      <c r="N295" s="117"/>
      <c r="O295" s="117"/>
      <c r="P295" s="117"/>
      <c r="Q295" s="117"/>
    </row>
    <row r="296" spans="1:17" x14ac:dyDescent="0.3">
      <c r="A296" s="1000" t="s">
        <v>455</v>
      </c>
      <c r="B296" s="1001"/>
      <c r="C296" s="1001"/>
      <c r="D296" s="1001"/>
      <c r="E296" s="1001"/>
      <c r="F296" s="1002"/>
      <c r="G296" s="330" t="s">
        <v>818</v>
      </c>
      <c r="L296" s="779" t="s">
        <v>483</v>
      </c>
    </row>
    <row r="297" spans="1:17" x14ac:dyDescent="0.3">
      <c r="A297" s="1122" t="s">
        <v>456</v>
      </c>
      <c r="B297" s="1123"/>
      <c r="C297" s="1123"/>
      <c r="D297" s="1123"/>
      <c r="E297" s="1123"/>
      <c r="F297" s="1124"/>
      <c r="G297" s="831">
        <f>Subsidiebedragen!B11</f>
        <v>728.6</v>
      </c>
      <c r="L297" s="142"/>
    </row>
    <row r="298" spans="1:17" ht="12.75" customHeight="1" x14ac:dyDescent="0.3">
      <c r="A298" s="1125"/>
      <c r="B298" s="1125"/>
      <c r="C298" s="1125"/>
      <c r="D298" s="1125"/>
      <c r="E298" s="1125"/>
      <c r="F298" s="1125"/>
      <c r="G298" s="833"/>
      <c r="H298" s="157"/>
      <c r="I298" s="157"/>
      <c r="J298" s="255"/>
      <c r="K298" s="255"/>
      <c r="L298" s="779"/>
    </row>
    <row r="299" spans="1:17" x14ac:dyDescent="0.3">
      <c r="A299" s="957"/>
      <c r="B299" s="957"/>
      <c r="C299" s="957"/>
      <c r="D299" s="957"/>
      <c r="E299" s="957"/>
      <c r="F299" s="957"/>
      <c r="G299" s="832"/>
    </row>
    <row r="300" spans="1:17" ht="16.2" x14ac:dyDescent="0.45">
      <c r="D300" s="250"/>
      <c r="F300" s="251"/>
      <c r="L300" s="779" t="s">
        <v>186</v>
      </c>
    </row>
    <row r="301" spans="1:17" x14ac:dyDescent="0.3">
      <c r="A301" s="968" t="s">
        <v>393</v>
      </c>
      <c r="B301" s="968"/>
      <c r="C301" s="968"/>
      <c r="D301" s="968"/>
      <c r="E301" s="968"/>
      <c r="F301" s="968"/>
      <c r="G301" s="968"/>
      <c r="H301" s="968"/>
      <c r="I301" s="931"/>
      <c r="J301" s="664"/>
      <c r="K301" s="664"/>
    </row>
    <row r="302" spans="1:17" ht="13.5" customHeight="1" x14ac:dyDescent="0.3">
      <c r="A302" s="968" t="s">
        <v>507</v>
      </c>
      <c r="B302" s="968"/>
      <c r="C302" s="968"/>
      <c r="D302" s="968"/>
      <c r="E302" s="968"/>
      <c r="F302" s="968"/>
      <c r="G302" s="968"/>
      <c r="H302" s="968"/>
      <c r="I302" s="758"/>
      <c r="J302" s="664"/>
      <c r="K302" s="664"/>
    </row>
    <row r="303" spans="1:17" x14ac:dyDescent="0.3">
      <c r="A303" s="969" t="s">
        <v>512</v>
      </c>
      <c r="B303" s="969"/>
      <c r="C303" s="969"/>
      <c r="D303" s="969"/>
      <c r="E303" s="969"/>
      <c r="F303" s="969"/>
      <c r="G303" s="969"/>
      <c r="H303" s="969"/>
      <c r="I303" s="783"/>
      <c r="J303" s="664"/>
      <c r="K303" s="664"/>
      <c r="L303" s="252"/>
    </row>
    <row r="304" spans="1:17" ht="29.4" customHeight="1" x14ac:dyDescent="0.3">
      <c r="A304" s="955" t="s">
        <v>776</v>
      </c>
      <c r="B304" s="955"/>
      <c r="C304" s="955"/>
      <c r="D304" s="955"/>
      <c r="E304" s="955"/>
      <c r="F304" s="955"/>
      <c r="G304" s="955"/>
      <c r="H304" s="955"/>
      <c r="I304" s="785"/>
      <c r="J304" s="630"/>
      <c r="K304" s="630"/>
      <c r="L304" s="777"/>
    </row>
    <row r="305" spans="1:18" ht="15" thickBot="1" x14ac:dyDescent="0.35">
      <c r="A305" s="785"/>
      <c r="B305" s="785"/>
      <c r="C305" s="785"/>
      <c r="D305" s="785"/>
      <c r="E305" s="785"/>
      <c r="F305" s="785"/>
      <c r="G305" s="785"/>
      <c r="H305" s="785"/>
      <c r="I305" s="785"/>
      <c r="J305" s="630"/>
      <c r="K305" s="630"/>
      <c r="L305" s="777"/>
    </row>
    <row r="306" spans="1:18" ht="27.75" customHeight="1" thickBot="1" x14ac:dyDescent="0.35">
      <c r="A306" s="934" t="s">
        <v>556</v>
      </c>
      <c r="B306" s="935"/>
      <c r="C306" s="935"/>
      <c r="D306" s="935"/>
      <c r="E306" s="935"/>
      <c r="F306" s="935"/>
      <c r="G306" s="935"/>
      <c r="H306" s="1133"/>
      <c r="I306" s="657"/>
      <c r="J306" s="673"/>
      <c r="K306" s="673"/>
      <c r="L306" s="255"/>
    </row>
    <row r="307" spans="1:18" x14ac:dyDescent="0.3">
      <c r="C307" s="255"/>
      <c r="D307" s="255"/>
      <c r="E307" s="255"/>
      <c r="F307" s="255"/>
      <c r="G307" s="255"/>
      <c r="H307" s="255"/>
      <c r="I307" s="255"/>
      <c r="J307" s="255"/>
      <c r="K307" s="255"/>
      <c r="L307" s="255"/>
    </row>
    <row r="308" spans="1:18" ht="16.5" customHeight="1" x14ac:dyDescent="0.3">
      <c r="A308" s="333" t="s">
        <v>432</v>
      </c>
      <c r="B308" s="333"/>
      <c r="C308" s="333"/>
      <c r="D308" s="334"/>
      <c r="E308" s="333"/>
      <c r="F308" s="333"/>
      <c r="G308" s="333"/>
      <c r="H308" s="333"/>
      <c r="I308" s="333"/>
      <c r="J308" s="333"/>
      <c r="K308" s="333"/>
      <c r="L308" s="255"/>
    </row>
    <row r="309" spans="1:18" x14ac:dyDescent="0.3">
      <c r="C309" s="255"/>
      <c r="D309" s="255"/>
      <c r="E309" s="255"/>
      <c r="F309" s="255"/>
      <c r="G309" s="255"/>
      <c r="H309" s="255"/>
      <c r="I309" s="255"/>
      <c r="J309" s="255"/>
      <c r="K309" s="255"/>
      <c r="L309" s="255"/>
    </row>
    <row r="310" spans="1:18" x14ac:dyDescent="0.3">
      <c r="A310" s="922" t="s">
        <v>399</v>
      </c>
      <c r="B310" s="864"/>
      <c r="C310" s="864"/>
      <c r="D310" s="864"/>
      <c r="E310" s="864"/>
      <c r="F310" s="864"/>
      <c r="G310" s="864"/>
      <c r="H310" s="864"/>
      <c r="I310" s="1058"/>
      <c r="J310" s="1058"/>
      <c r="K310" s="674"/>
      <c r="L310" s="255"/>
    </row>
    <row r="311" spans="1:18" x14ac:dyDescent="0.3">
      <c r="A311" s="864"/>
      <c r="B311" s="864"/>
      <c r="C311" s="864"/>
      <c r="D311" s="864"/>
      <c r="E311" s="864"/>
      <c r="F311" s="864"/>
      <c r="G311" s="864"/>
      <c r="H311" s="864"/>
      <c r="I311" s="1058"/>
      <c r="J311" s="1058"/>
      <c r="K311" s="674"/>
      <c r="L311" s="255"/>
    </row>
    <row r="312" spans="1:18" ht="12.75" customHeight="1" x14ac:dyDescent="0.3">
      <c r="A312" s="864"/>
      <c r="B312" s="864"/>
      <c r="C312" s="864"/>
      <c r="D312" s="864"/>
      <c r="E312" s="864"/>
      <c r="F312" s="864"/>
      <c r="G312" s="864"/>
      <c r="H312" s="864"/>
      <c r="I312" s="1058"/>
      <c r="J312" s="1058"/>
      <c r="K312" s="674"/>
      <c r="L312" s="255"/>
    </row>
    <row r="313" spans="1:18" x14ac:dyDescent="0.3">
      <c r="A313" s="117" t="s">
        <v>268</v>
      </c>
      <c r="C313" s="255"/>
      <c r="D313" s="255"/>
      <c r="E313" s="255"/>
      <c r="F313" s="255"/>
      <c r="G313" s="255"/>
      <c r="H313" s="255"/>
      <c r="I313" s="255"/>
      <c r="J313" s="255"/>
      <c r="K313" s="255"/>
      <c r="L313" s="255"/>
    </row>
    <row r="314" spans="1:18" x14ac:dyDescent="0.3">
      <c r="C314" s="255"/>
      <c r="D314" s="255"/>
      <c r="E314" s="255"/>
      <c r="F314" s="255"/>
      <c r="G314" s="255"/>
      <c r="H314" s="255"/>
      <c r="I314" s="255"/>
      <c r="J314" s="255"/>
      <c r="K314" s="255"/>
      <c r="L314" s="779" t="s">
        <v>186</v>
      </c>
      <c r="R314" s="142"/>
    </row>
    <row r="315" spans="1:18" x14ac:dyDescent="0.3">
      <c r="C315" s="255"/>
      <c r="D315" s="255"/>
      <c r="E315" s="255"/>
      <c r="F315" s="255"/>
      <c r="G315" s="255"/>
      <c r="H315" s="255"/>
      <c r="I315" s="255"/>
      <c r="J315" s="255"/>
      <c r="K315" s="255"/>
      <c r="L315" s="777"/>
      <c r="R315" s="142"/>
    </row>
    <row r="316" spans="1:18" x14ac:dyDescent="0.3">
      <c r="A316" s="342" t="s">
        <v>433</v>
      </c>
      <c r="B316" s="130"/>
      <c r="C316" s="255"/>
      <c r="D316" s="255"/>
      <c r="E316" s="256"/>
      <c r="F316" s="255"/>
      <c r="G316" s="255"/>
      <c r="H316" s="255"/>
      <c r="I316" s="255"/>
      <c r="J316" s="255"/>
      <c r="K316" s="255"/>
      <c r="L316" s="255"/>
      <c r="R316" s="142"/>
    </row>
    <row r="317" spans="1:18" x14ac:dyDescent="0.3">
      <c r="C317" s="255"/>
      <c r="D317" s="255"/>
      <c r="E317" s="255"/>
      <c r="F317" s="255"/>
      <c r="G317" s="255"/>
      <c r="H317" s="255"/>
      <c r="I317" s="255"/>
      <c r="J317" s="255"/>
      <c r="K317" s="255"/>
      <c r="L317" s="255"/>
      <c r="R317" s="142"/>
    </row>
    <row r="318" spans="1:18" ht="25.5" customHeight="1" x14ac:dyDescent="0.3">
      <c r="A318" s="900" t="s">
        <v>350</v>
      </c>
      <c r="B318" s="900"/>
      <c r="C318" s="900"/>
      <c r="D318" s="900"/>
      <c r="E318" s="900"/>
      <c r="F318" s="900"/>
      <c r="G318" s="900"/>
      <c r="H318" s="900"/>
      <c r="I318" s="754"/>
      <c r="J318" s="787"/>
      <c r="K318" s="787"/>
      <c r="L318" s="255"/>
    </row>
    <row r="319" spans="1:18" ht="24.75" customHeight="1" x14ac:dyDescent="0.3">
      <c r="A319" s="922" t="s">
        <v>416</v>
      </c>
      <c r="B319" s="864"/>
      <c r="C319" s="864"/>
      <c r="D319" s="864"/>
      <c r="E319" s="864"/>
      <c r="F319" s="864"/>
      <c r="G319" s="864"/>
      <c r="H319" s="864"/>
      <c r="I319" s="1058"/>
      <c r="J319" s="1058"/>
      <c r="K319" s="674"/>
      <c r="L319" s="255"/>
    </row>
    <row r="320" spans="1:18" ht="25.5" customHeight="1" x14ac:dyDescent="0.3">
      <c r="A320" s="864"/>
      <c r="B320" s="864"/>
      <c r="C320" s="864"/>
      <c r="D320" s="864"/>
      <c r="E320" s="864"/>
      <c r="F320" s="864"/>
      <c r="G320" s="864"/>
      <c r="H320" s="864"/>
      <c r="I320" s="1058"/>
      <c r="J320" s="1058"/>
      <c r="K320" s="674"/>
      <c r="L320" s="255"/>
    </row>
    <row r="321" spans="1:15" x14ac:dyDescent="0.3">
      <c r="A321" s="864"/>
      <c r="B321" s="864"/>
      <c r="C321" s="864"/>
      <c r="D321" s="864"/>
      <c r="E321" s="864"/>
      <c r="F321" s="864"/>
      <c r="G321" s="864"/>
      <c r="H321" s="864"/>
      <c r="I321" s="1058"/>
      <c r="J321" s="1058"/>
      <c r="K321" s="674"/>
      <c r="L321" s="255"/>
    </row>
    <row r="322" spans="1:15" x14ac:dyDescent="0.3">
      <c r="A322" s="864"/>
      <c r="B322" s="864"/>
      <c r="C322" s="864"/>
      <c r="D322" s="864"/>
      <c r="E322" s="864"/>
      <c r="F322" s="864"/>
      <c r="G322" s="864"/>
      <c r="H322" s="864"/>
      <c r="I322" s="1058"/>
      <c r="J322" s="1058"/>
      <c r="K322" s="674"/>
      <c r="L322" s="255"/>
    </row>
    <row r="323" spans="1:15" x14ac:dyDescent="0.3">
      <c r="A323" s="257"/>
      <c r="C323" s="255"/>
      <c r="D323" s="255"/>
      <c r="E323" s="255"/>
      <c r="F323" s="255"/>
      <c r="G323" s="255"/>
      <c r="H323" s="255"/>
      <c r="I323" s="255"/>
      <c r="J323" s="255"/>
      <c r="K323" s="255"/>
      <c r="L323" s="255"/>
    </row>
    <row r="324" spans="1:15" x14ac:dyDescent="0.3">
      <c r="A324" s="900" t="s">
        <v>734</v>
      </c>
      <c r="B324" s="900"/>
      <c r="C324" s="900"/>
      <c r="D324" s="900"/>
      <c r="E324" s="900"/>
      <c r="F324" s="900"/>
      <c r="G324" s="900"/>
      <c r="H324" s="900"/>
      <c r="I324" s="754"/>
      <c r="J324" s="787"/>
      <c r="K324" s="787"/>
      <c r="L324" s="255"/>
    </row>
    <row r="325" spans="1:15" x14ac:dyDescent="0.3">
      <c r="A325" s="909" t="s">
        <v>739</v>
      </c>
      <c r="B325" s="909"/>
      <c r="C325" s="909"/>
      <c r="D325" s="909"/>
      <c r="E325" s="909"/>
      <c r="F325" s="909"/>
      <c r="G325" s="909"/>
      <c r="H325" s="909"/>
      <c r="I325" s="763"/>
      <c r="J325" s="676"/>
      <c r="K325" s="676"/>
      <c r="L325" s="255"/>
    </row>
    <row r="326" spans="1:15" x14ac:dyDescent="0.3">
      <c r="A326" s="909" t="s">
        <v>740</v>
      </c>
      <c r="B326" s="909"/>
      <c r="C326" s="909"/>
      <c r="D326" s="909"/>
      <c r="E326" s="909"/>
      <c r="F326" s="909"/>
      <c r="G326" s="909"/>
      <c r="H326" s="909"/>
      <c r="I326" s="763"/>
      <c r="J326" s="676"/>
      <c r="K326" s="676"/>
      <c r="L326" s="255"/>
    </row>
    <row r="327" spans="1:15" x14ac:dyDescent="0.3">
      <c r="A327" s="909" t="s">
        <v>755</v>
      </c>
      <c r="B327" s="909"/>
      <c r="C327" s="909"/>
      <c r="D327" s="909"/>
      <c r="E327" s="909"/>
      <c r="F327" s="909"/>
      <c r="G327" s="909"/>
      <c r="H327" s="909"/>
      <c r="I327" s="763"/>
      <c r="J327" s="676"/>
      <c r="K327" s="676"/>
      <c r="L327" s="255"/>
    </row>
    <row r="328" spans="1:15" ht="12.75" customHeight="1" x14ac:dyDescent="0.3">
      <c r="A328" s="744"/>
      <c r="B328" s="744"/>
      <c r="C328" s="744"/>
      <c r="D328" s="744"/>
      <c r="E328" s="744"/>
      <c r="F328" s="744"/>
      <c r="G328" s="744"/>
      <c r="H328" s="744"/>
      <c r="I328" s="744"/>
      <c r="J328" s="674"/>
      <c r="K328" s="674"/>
      <c r="L328" s="255"/>
    </row>
    <row r="329" spans="1:15" x14ac:dyDescent="0.3">
      <c r="A329" s="922" t="s">
        <v>580</v>
      </c>
      <c r="B329" s="864"/>
      <c r="C329" s="864"/>
      <c r="D329" s="864"/>
      <c r="E329" s="864"/>
      <c r="F329" s="864"/>
      <c r="G329" s="864"/>
      <c r="H329" s="864"/>
      <c r="I329" s="744"/>
      <c r="J329" s="674"/>
      <c r="K329" s="674"/>
      <c r="L329" s="260"/>
      <c r="M329" s="252"/>
      <c r="N329" s="252"/>
      <c r="O329" s="252"/>
    </row>
    <row r="330" spans="1:15" ht="15" customHeight="1" x14ac:dyDescent="0.3">
      <c r="A330" s="864"/>
      <c r="B330" s="864"/>
      <c r="C330" s="864"/>
      <c r="D330" s="864"/>
      <c r="E330" s="864"/>
      <c r="F330" s="864"/>
      <c r="G330" s="864"/>
      <c r="H330" s="864"/>
      <c r="I330" s="744"/>
      <c r="J330" s="674"/>
      <c r="K330" s="674"/>
      <c r="L330" s="260"/>
      <c r="M330" s="252"/>
      <c r="N330" s="252"/>
      <c r="O330" s="252"/>
    </row>
    <row r="331" spans="1:15" ht="15" customHeight="1" x14ac:dyDescent="0.3">
      <c r="A331" s="744"/>
      <c r="B331" s="744"/>
      <c r="C331" s="744"/>
      <c r="D331" s="744"/>
      <c r="E331" s="744"/>
      <c r="F331" s="744"/>
      <c r="G331" s="744"/>
      <c r="H331" s="744"/>
      <c r="I331" s="744"/>
      <c r="J331" s="674"/>
      <c r="K331" s="674"/>
      <c r="L331" s="260"/>
      <c r="M331" s="252"/>
      <c r="N331" s="252"/>
      <c r="O331" s="252"/>
    </row>
    <row r="332" spans="1:15" x14ac:dyDescent="0.3">
      <c r="A332" s="909" t="s">
        <v>422</v>
      </c>
      <c r="B332" s="909"/>
      <c r="C332" s="909"/>
      <c r="D332" s="909"/>
      <c r="E332" s="260"/>
      <c r="F332" s="260"/>
      <c r="G332" s="260"/>
      <c r="H332" s="260"/>
      <c r="I332" s="260"/>
      <c r="J332" s="255"/>
      <c r="K332" s="255"/>
      <c r="L332" s="260"/>
      <c r="M332" s="252"/>
      <c r="N332" s="252"/>
      <c r="O332" s="252"/>
    </row>
    <row r="333" spans="1:15" ht="25.5" customHeight="1" x14ac:dyDescent="0.3">
      <c r="A333" s="763"/>
      <c r="B333" s="763"/>
      <c r="C333" s="763"/>
      <c r="D333" s="763"/>
      <c r="E333" s="260"/>
      <c r="F333" s="260"/>
      <c r="G333" s="255"/>
      <c r="H333" s="261"/>
      <c r="I333" s="261"/>
      <c r="J333" s="677"/>
      <c r="K333" s="677"/>
      <c r="L333" s="255"/>
    </row>
    <row r="334" spans="1:15" ht="12.75" customHeight="1" x14ac:dyDescent="0.3">
      <c r="A334" s="257"/>
      <c r="C334" s="255"/>
      <c r="D334" s="255"/>
      <c r="E334" s="255"/>
      <c r="F334" s="255"/>
      <c r="G334" s="255"/>
      <c r="H334" s="261"/>
      <c r="I334" s="261"/>
      <c r="J334" s="677"/>
      <c r="K334" s="677"/>
      <c r="L334" s="779" t="s">
        <v>186</v>
      </c>
    </row>
    <row r="335" spans="1:15" ht="27.75" customHeight="1" x14ac:dyDescent="0.3">
      <c r="A335" s="342" t="s">
        <v>434</v>
      </c>
      <c r="B335" s="130"/>
      <c r="C335" s="255"/>
      <c r="D335" s="255"/>
      <c r="E335" s="255"/>
      <c r="F335" s="255"/>
      <c r="G335" s="255"/>
      <c r="H335" s="255"/>
      <c r="I335" s="255"/>
      <c r="J335" s="255"/>
      <c r="K335" s="255"/>
      <c r="L335" s="255"/>
    </row>
    <row r="336" spans="1:15" x14ac:dyDescent="0.3">
      <c r="C336" s="255"/>
      <c r="D336" s="255"/>
      <c r="E336" s="255"/>
      <c r="F336" s="255"/>
      <c r="G336" s="255"/>
      <c r="H336" s="255"/>
      <c r="I336" s="255"/>
      <c r="J336" s="255"/>
      <c r="K336" s="255"/>
      <c r="L336" s="255"/>
    </row>
    <row r="337" spans="1:15" x14ac:dyDescent="0.3">
      <c r="A337" s="900" t="s">
        <v>457</v>
      </c>
      <c r="B337" s="900"/>
      <c r="C337" s="900"/>
      <c r="D337" s="900"/>
      <c r="E337" s="900"/>
      <c r="F337" s="900"/>
      <c r="G337" s="900"/>
      <c r="H337" s="255"/>
      <c r="I337" s="255"/>
      <c r="J337" s="255"/>
      <c r="K337" s="255"/>
      <c r="L337" s="255"/>
    </row>
    <row r="338" spans="1:15" ht="17.25" customHeight="1" x14ac:dyDescent="0.3">
      <c r="A338" s="909" t="s">
        <v>735</v>
      </c>
      <c r="B338" s="909"/>
      <c r="C338" s="909"/>
      <c r="D338" s="909"/>
      <c r="E338" s="909"/>
      <c r="F338" s="909"/>
      <c r="G338" s="909"/>
      <c r="H338" s="909"/>
      <c r="I338" s="763"/>
      <c r="J338" s="676"/>
      <c r="K338" s="676"/>
      <c r="L338" s="255"/>
    </row>
    <row r="339" spans="1:15" x14ac:dyDescent="0.3">
      <c r="A339" s="909" t="s">
        <v>737</v>
      </c>
      <c r="B339" s="909"/>
      <c r="C339" s="909"/>
      <c r="D339" s="909"/>
      <c r="E339" s="909"/>
      <c r="F339" s="909"/>
      <c r="G339" s="909"/>
      <c r="H339" s="909"/>
      <c r="I339" s="763"/>
      <c r="J339" s="676"/>
      <c r="K339" s="676"/>
      <c r="L339" s="255"/>
    </row>
    <row r="340" spans="1:15" x14ac:dyDescent="0.3">
      <c r="A340" s="909" t="s">
        <v>738</v>
      </c>
      <c r="B340" s="909"/>
      <c r="C340" s="909"/>
      <c r="D340" s="909"/>
      <c r="E340" s="909"/>
      <c r="F340" s="909"/>
      <c r="G340" s="909"/>
      <c r="H340" s="909"/>
      <c r="I340" s="763"/>
      <c r="J340" s="676"/>
      <c r="K340" s="676"/>
    </row>
    <row r="342" spans="1:15" x14ac:dyDescent="0.3">
      <c r="A342" s="900" t="s">
        <v>362</v>
      </c>
      <c r="B342" s="900"/>
      <c r="C342" s="900"/>
      <c r="D342" s="900"/>
      <c r="E342" s="900"/>
      <c r="F342" s="900"/>
      <c r="G342" s="900"/>
      <c r="H342" s="900"/>
      <c r="I342" s="754"/>
      <c r="J342" s="787"/>
      <c r="K342" s="787"/>
    </row>
    <row r="343" spans="1:15" ht="22.5" customHeight="1" x14ac:dyDescent="0.3">
      <c r="A343" s="909"/>
      <c r="B343" s="909"/>
      <c r="C343" s="909"/>
      <c r="D343" s="909"/>
      <c r="E343" s="260"/>
      <c r="F343" s="260"/>
      <c r="G343" s="260"/>
      <c r="H343" s="260"/>
      <c r="I343" s="260"/>
      <c r="J343" s="255"/>
      <c r="K343" s="255"/>
      <c r="L343" s="260"/>
      <c r="M343" s="252"/>
      <c r="N343" s="252"/>
      <c r="O343" s="252"/>
    </row>
    <row r="344" spans="1:15" x14ac:dyDescent="0.3">
      <c r="A344" s="252" t="s">
        <v>272</v>
      </c>
      <c r="B344" s="252"/>
      <c r="C344" s="252"/>
    </row>
    <row r="345" spans="1:15" x14ac:dyDescent="0.3">
      <c r="A345" s="252"/>
      <c r="B345" s="252"/>
      <c r="C345" s="252"/>
    </row>
    <row r="346" spans="1:15" x14ac:dyDescent="0.3">
      <c r="L346" s="779" t="s">
        <v>186</v>
      </c>
    </row>
    <row r="347" spans="1:15" x14ac:dyDescent="0.3">
      <c r="A347" s="342" t="s">
        <v>435</v>
      </c>
      <c r="B347" s="130"/>
      <c r="C347" s="252"/>
      <c r="D347" s="252"/>
      <c r="E347" s="252"/>
      <c r="F347" s="252"/>
      <c r="G347" s="252"/>
      <c r="H347" s="252"/>
      <c r="I347" s="252"/>
      <c r="L347" s="252"/>
      <c r="M347" s="252"/>
    </row>
    <row r="348" spans="1:15" x14ac:dyDescent="0.3">
      <c r="A348" s="252"/>
      <c r="B348" s="252"/>
      <c r="C348" s="252"/>
      <c r="D348" s="252"/>
      <c r="E348" s="252"/>
      <c r="F348" s="252"/>
      <c r="G348" s="252"/>
      <c r="H348" s="252"/>
      <c r="I348" s="252"/>
      <c r="L348" s="252"/>
      <c r="M348" s="252"/>
    </row>
    <row r="349" spans="1:15" x14ac:dyDescent="0.3">
      <c r="A349" s="933" t="s">
        <v>292</v>
      </c>
      <c r="B349" s="933"/>
      <c r="C349" s="933"/>
      <c r="D349" s="933"/>
      <c r="E349" s="933"/>
      <c r="F349" s="933"/>
      <c r="G349" s="933"/>
      <c r="H349" s="933"/>
      <c r="I349" s="870"/>
      <c r="J349" s="870"/>
      <c r="K349" s="786"/>
      <c r="L349" s="252"/>
      <c r="M349" s="252"/>
    </row>
    <row r="350" spans="1:15" x14ac:dyDescent="0.3">
      <c r="A350" s="941" t="s">
        <v>274</v>
      </c>
      <c r="B350" s="941"/>
      <c r="C350" s="941"/>
      <c r="D350" s="941"/>
      <c r="E350" s="941"/>
      <c r="F350" s="941"/>
      <c r="G350" s="941"/>
      <c r="H350" s="941"/>
      <c r="I350" s="772"/>
      <c r="J350" s="787"/>
      <c r="K350" s="787"/>
      <c r="L350" s="252"/>
      <c r="M350" s="252"/>
    </row>
    <row r="351" spans="1:15" ht="21" customHeight="1" x14ac:dyDescent="0.3">
      <c r="A351" s="1057" t="s">
        <v>417</v>
      </c>
      <c r="B351" s="864"/>
      <c r="C351" s="864"/>
      <c r="D351" s="864"/>
      <c r="E351" s="864"/>
      <c r="F351" s="864"/>
      <c r="G351" s="864"/>
      <c r="H351" s="864"/>
      <c r="I351" s="1058"/>
      <c r="J351" s="1058"/>
      <c r="K351" s="674"/>
      <c r="L351" s="252"/>
      <c r="M351" s="252"/>
    </row>
    <row r="352" spans="1:15" x14ac:dyDescent="0.3">
      <c r="A352" s="864"/>
      <c r="B352" s="864"/>
      <c r="C352" s="864"/>
      <c r="D352" s="864"/>
      <c r="E352" s="864"/>
      <c r="F352" s="864"/>
      <c r="G352" s="864"/>
      <c r="H352" s="864"/>
      <c r="I352" s="1058"/>
      <c r="J352" s="1058"/>
      <c r="K352" s="674"/>
      <c r="L352" s="252"/>
      <c r="M352" s="252"/>
    </row>
    <row r="353" spans="1:15" x14ac:dyDescent="0.3">
      <c r="A353" s="252"/>
      <c r="B353" s="252"/>
      <c r="C353" s="252"/>
      <c r="D353" s="252"/>
      <c r="E353" s="252"/>
      <c r="F353" s="252"/>
      <c r="G353" s="252"/>
      <c r="H353" s="252"/>
      <c r="I353" s="252"/>
      <c r="L353" s="252"/>
      <c r="M353" s="252"/>
    </row>
    <row r="354" spans="1:15" x14ac:dyDescent="0.3">
      <c r="A354" s="933" t="s">
        <v>450</v>
      </c>
      <c r="B354" s="933"/>
      <c r="C354" s="933"/>
      <c r="D354" s="933"/>
      <c r="E354" s="933"/>
      <c r="F354" s="933"/>
      <c r="G354" s="933"/>
      <c r="H354" s="933"/>
      <c r="I354" s="771"/>
      <c r="J354" s="786"/>
      <c r="K354" s="786"/>
      <c r="L354" s="252"/>
      <c r="M354" s="260"/>
      <c r="O354" s="224"/>
    </row>
    <row r="355" spans="1:15" x14ac:dyDescent="0.3">
      <c r="A355" s="744"/>
      <c r="B355" s="744"/>
      <c r="C355" s="744"/>
      <c r="D355" s="744"/>
      <c r="E355" s="744"/>
      <c r="F355" s="744"/>
      <c r="G355" s="744"/>
      <c r="H355" s="744"/>
      <c r="I355" s="744"/>
      <c r="J355" s="674"/>
      <c r="K355" s="674"/>
      <c r="L355" s="252"/>
      <c r="M355" s="260"/>
      <c r="O355" s="224"/>
    </row>
    <row r="356" spans="1:15" x14ac:dyDescent="0.3">
      <c r="F356" s="157"/>
      <c r="M356" s="260"/>
    </row>
    <row r="357" spans="1:15" x14ac:dyDescent="0.3">
      <c r="C357" s="950" t="s">
        <v>28</v>
      </c>
      <c r="D357" s="951"/>
      <c r="E357" s="951"/>
      <c r="F357" s="950" t="s">
        <v>29</v>
      </c>
      <c r="G357" s="951"/>
      <c r="H357" s="952"/>
      <c r="I357" s="950" t="s">
        <v>650</v>
      </c>
      <c r="J357" s="951"/>
      <c r="K357" s="952"/>
      <c r="M357" s="264"/>
    </row>
    <row r="358" spans="1:15" ht="86.4" x14ac:dyDescent="0.3">
      <c r="A358" s="942"/>
      <c r="B358" s="1059"/>
      <c r="C358" s="343" t="s">
        <v>351</v>
      </c>
      <c r="D358" s="353" t="s">
        <v>293</v>
      </c>
      <c r="E358" s="354" t="s">
        <v>458</v>
      </c>
      <c r="F358" s="344" t="s">
        <v>348</v>
      </c>
      <c r="G358" s="353" t="s">
        <v>293</v>
      </c>
      <c r="H358" s="355" t="s">
        <v>458</v>
      </c>
      <c r="I358" s="344" t="s">
        <v>348</v>
      </c>
      <c r="J358" s="353" t="s">
        <v>293</v>
      </c>
      <c r="K358" s="355" t="s">
        <v>458</v>
      </c>
      <c r="L358" s="224"/>
      <c r="M358" s="265"/>
    </row>
    <row r="359" spans="1:15" x14ac:dyDescent="0.3">
      <c r="A359" s="266" t="s">
        <v>276</v>
      </c>
      <c r="B359" s="267"/>
      <c r="C359" s="335">
        <v>0</v>
      </c>
      <c r="D359" s="336">
        <v>0</v>
      </c>
      <c r="E359" s="268">
        <f>C359*D38*D359</f>
        <v>0</v>
      </c>
      <c r="F359" s="335">
        <v>0</v>
      </c>
      <c r="G359" s="336">
        <v>0</v>
      </c>
      <c r="H359" s="269">
        <f>F359*E38*G359</f>
        <v>0</v>
      </c>
      <c r="I359" s="335">
        <v>0</v>
      </c>
      <c r="J359" s="336">
        <v>0</v>
      </c>
      <c r="K359" s="269">
        <f>I359*F38*J359</f>
        <v>0</v>
      </c>
      <c r="L359" s="620">
        <f>C359*D359</f>
        <v>0</v>
      </c>
      <c r="M359" s="646">
        <f>F359*G359</f>
        <v>0</v>
      </c>
      <c r="N359" s="620">
        <f t="shared" ref="N359:N370" si="2">I359*J359</f>
        <v>0</v>
      </c>
    </row>
    <row r="360" spans="1:15" x14ac:dyDescent="0.3">
      <c r="A360" s="271" t="s">
        <v>277</v>
      </c>
      <c r="B360" s="205"/>
      <c r="C360" s="337">
        <v>0</v>
      </c>
      <c r="D360" s="338">
        <v>0</v>
      </c>
      <c r="E360" s="272">
        <f t="shared" ref="E360:E370" si="3">C360*$D$38*D360</f>
        <v>0</v>
      </c>
      <c r="F360" s="337">
        <v>0</v>
      </c>
      <c r="G360" s="338">
        <v>0</v>
      </c>
      <c r="H360" s="273">
        <f t="shared" ref="H360:H370" si="4">F360*$E$38*G360</f>
        <v>0</v>
      </c>
      <c r="I360" s="337">
        <v>0</v>
      </c>
      <c r="J360" s="338">
        <v>0</v>
      </c>
      <c r="K360" s="273">
        <f t="shared" ref="K360:K370" si="5">I360*$F$38*J360</f>
        <v>0</v>
      </c>
      <c r="L360" s="620">
        <f t="shared" ref="L360:L370" si="6">C360*D360</f>
        <v>0</v>
      </c>
      <c r="M360" s="646">
        <f t="shared" ref="M360:M370" si="7">F360*G360</f>
        <v>0</v>
      </c>
      <c r="N360" s="620">
        <f t="shared" si="2"/>
        <v>0</v>
      </c>
    </row>
    <row r="361" spans="1:15" x14ac:dyDescent="0.3">
      <c r="A361" s="271" t="s">
        <v>278</v>
      </c>
      <c r="B361" s="205"/>
      <c r="C361" s="337">
        <v>0</v>
      </c>
      <c r="D361" s="338">
        <v>0</v>
      </c>
      <c r="E361" s="272">
        <f t="shared" si="3"/>
        <v>0</v>
      </c>
      <c r="F361" s="337">
        <v>0</v>
      </c>
      <c r="G361" s="338">
        <v>0</v>
      </c>
      <c r="H361" s="273">
        <f t="shared" si="4"/>
        <v>0</v>
      </c>
      <c r="I361" s="337">
        <v>0</v>
      </c>
      <c r="J361" s="338">
        <v>0</v>
      </c>
      <c r="K361" s="273">
        <f t="shared" si="5"/>
        <v>0</v>
      </c>
      <c r="L361" s="620">
        <f t="shared" si="6"/>
        <v>0</v>
      </c>
      <c r="M361" s="646">
        <f t="shared" si="7"/>
        <v>0</v>
      </c>
      <c r="N361" s="620">
        <f t="shared" si="2"/>
        <v>0</v>
      </c>
    </row>
    <row r="362" spans="1:15" x14ac:dyDescent="0.3">
      <c r="A362" s="271" t="s">
        <v>279</v>
      </c>
      <c r="B362" s="205"/>
      <c r="C362" s="337">
        <v>0</v>
      </c>
      <c r="D362" s="338">
        <v>0</v>
      </c>
      <c r="E362" s="272">
        <f t="shared" si="3"/>
        <v>0</v>
      </c>
      <c r="F362" s="337">
        <v>0</v>
      </c>
      <c r="G362" s="338">
        <v>0</v>
      </c>
      <c r="H362" s="273">
        <f t="shared" si="4"/>
        <v>0</v>
      </c>
      <c r="I362" s="337">
        <v>0</v>
      </c>
      <c r="J362" s="338">
        <v>0</v>
      </c>
      <c r="K362" s="273">
        <f t="shared" si="5"/>
        <v>0</v>
      </c>
      <c r="L362" s="620">
        <f t="shared" si="6"/>
        <v>0</v>
      </c>
      <c r="M362" s="646">
        <f t="shared" si="7"/>
        <v>0</v>
      </c>
      <c r="N362" s="620">
        <f t="shared" si="2"/>
        <v>0</v>
      </c>
    </row>
    <row r="363" spans="1:15" x14ac:dyDescent="0.3">
      <c r="A363" s="271" t="s">
        <v>280</v>
      </c>
      <c r="B363" s="205"/>
      <c r="C363" s="337">
        <v>0</v>
      </c>
      <c r="D363" s="338">
        <v>0</v>
      </c>
      <c r="E363" s="272">
        <f t="shared" si="3"/>
        <v>0</v>
      </c>
      <c r="F363" s="337">
        <v>0</v>
      </c>
      <c r="G363" s="338">
        <v>0</v>
      </c>
      <c r="H363" s="273">
        <f t="shared" si="4"/>
        <v>0</v>
      </c>
      <c r="I363" s="337">
        <v>0</v>
      </c>
      <c r="J363" s="338">
        <v>0</v>
      </c>
      <c r="K363" s="273">
        <f t="shared" si="5"/>
        <v>0</v>
      </c>
      <c r="L363" s="620">
        <f t="shared" si="6"/>
        <v>0</v>
      </c>
      <c r="M363" s="646">
        <f t="shared" si="7"/>
        <v>0</v>
      </c>
      <c r="N363" s="620">
        <f t="shared" si="2"/>
        <v>0</v>
      </c>
    </row>
    <row r="364" spans="1:15" x14ac:dyDescent="0.3">
      <c r="A364" s="271" t="s">
        <v>281</v>
      </c>
      <c r="B364" s="205"/>
      <c r="C364" s="337">
        <v>0</v>
      </c>
      <c r="D364" s="338">
        <v>0</v>
      </c>
      <c r="E364" s="272">
        <f t="shared" si="3"/>
        <v>0</v>
      </c>
      <c r="F364" s="337">
        <v>0</v>
      </c>
      <c r="G364" s="338">
        <v>0</v>
      </c>
      <c r="H364" s="273">
        <f t="shared" si="4"/>
        <v>0</v>
      </c>
      <c r="I364" s="337">
        <v>0</v>
      </c>
      <c r="J364" s="338">
        <v>0</v>
      </c>
      <c r="K364" s="273">
        <f t="shared" si="5"/>
        <v>0</v>
      </c>
      <c r="L364" s="620">
        <f t="shared" si="6"/>
        <v>0</v>
      </c>
      <c r="M364" s="646">
        <f t="shared" si="7"/>
        <v>0</v>
      </c>
      <c r="N364" s="620">
        <f t="shared" si="2"/>
        <v>0</v>
      </c>
    </row>
    <row r="365" spans="1:15" x14ac:dyDescent="0.3">
      <c r="A365" s="271" t="s">
        <v>282</v>
      </c>
      <c r="B365" s="205"/>
      <c r="C365" s="337">
        <v>0</v>
      </c>
      <c r="D365" s="338">
        <v>0</v>
      </c>
      <c r="E365" s="272">
        <f t="shared" si="3"/>
        <v>0</v>
      </c>
      <c r="F365" s="337">
        <v>0</v>
      </c>
      <c r="G365" s="338">
        <v>0</v>
      </c>
      <c r="H365" s="273">
        <f t="shared" si="4"/>
        <v>0</v>
      </c>
      <c r="I365" s="337">
        <v>0</v>
      </c>
      <c r="J365" s="338">
        <v>0</v>
      </c>
      <c r="K365" s="273">
        <f t="shared" si="5"/>
        <v>0</v>
      </c>
      <c r="L365" s="620">
        <f t="shared" si="6"/>
        <v>0</v>
      </c>
      <c r="M365" s="646">
        <f t="shared" si="7"/>
        <v>0</v>
      </c>
      <c r="N365" s="620">
        <f t="shared" si="2"/>
        <v>0</v>
      </c>
    </row>
    <row r="366" spans="1:15" x14ac:dyDescent="0.3">
      <c r="A366" s="271" t="s">
        <v>283</v>
      </c>
      <c r="B366" s="205"/>
      <c r="C366" s="337">
        <v>0</v>
      </c>
      <c r="D366" s="338">
        <v>0</v>
      </c>
      <c r="E366" s="272">
        <f t="shared" si="3"/>
        <v>0</v>
      </c>
      <c r="F366" s="337">
        <v>0</v>
      </c>
      <c r="G366" s="338">
        <v>0</v>
      </c>
      <c r="H366" s="273">
        <f t="shared" si="4"/>
        <v>0</v>
      </c>
      <c r="I366" s="337">
        <v>0</v>
      </c>
      <c r="J366" s="338">
        <v>0</v>
      </c>
      <c r="K366" s="273">
        <f t="shared" si="5"/>
        <v>0</v>
      </c>
      <c r="L366" s="620">
        <f t="shared" si="6"/>
        <v>0</v>
      </c>
      <c r="M366" s="646">
        <f t="shared" si="7"/>
        <v>0</v>
      </c>
      <c r="N366" s="620">
        <f t="shared" si="2"/>
        <v>0</v>
      </c>
    </row>
    <row r="367" spans="1:15" x14ac:dyDescent="0.3">
      <c r="A367" s="271" t="s">
        <v>284</v>
      </c>
      <c r="B367" s="205"/>
      <c r="C367" s="337">
        <v>0</v>
      </c>
      <c r="D367" s="338">
        <v>0</v>
      </c>
      <c r="E367" s="272">
        <f t="shared" si="3"/>
        <v>0</v>
      </c>
      <c r="F367" s="337">
        <v>0</v>
      </c>
      <c r="G367" s="338">
        <v>0</v>
      </c>
      <c r="H367" s="273">
        <f t="shared" si="4"/>
        <v>0</v>
      </c>
      <c r="I367" s="337">
        <v>0</v>
      </c>
      <c r="J367" s="338">
        <v>0</v>
      </c>
      <c r="K367" s="273">
        <f t="shared" si="5"/>
        <v>0</v>
      </c>
      <c r="L367" s="620">
        <f t="shared" si="6"/>
        <v>0</v>
      </c>
      <c r="M367" s="646">
        <f t="shared" si="7"/>
        <v>0</v>
      </c>
      <c r="N367" s="620">
        <f t="shared" si="2"/>
        <v>0</v>
      </c>
    </row>
    <row r="368" spans="1:15" x14ac:dyDescent="0.3">
      <c r="A368" s="271" t="s">
        <v>285</v>
      </c>
      <c r="B368" s="205"/>
      <c r="C368" s="337">
        <v>0</v>
      </c>
      <c r="D368" s="338">
        <v>0</v>
      </c>
      <c r="E368" s="272">
        <f t="shared" si="3"/>
        <v>0</v>
      </c>
      <c r="F368" s="337">
        <v>0</v>
      </c>
      <c r="G368" s="338">
        <v>0</v>
      </c>
      <c r="H368" s="273">
        <f t="shared" si="4"/>
        <v>0</v>
      </c>
      <c r="I368" s="337">
        <v>0</v>
      </c>
      <c r="J368" s="338">
        <v>0</v>
      </c>
      <c r="K368" s="273">
        <f t="shared" si="5"/>
        <v>0</v>
      </c>
      <c r="L368" s="620">
        <f t="shared" si="6"/>
        <v>0</v>
      </c>
      <c r="M368" s="646">
        <f t="shared" si="7"/>
        <v>0</v>
      </c>
      <c r="N368" s="620">
        <f t="shared" si="2"/>
        <v>0</v>
      </c>
    </row>
    <row r="369" spans="1:16" x14ac:dyDescent="0.3">
      <c r="A369" s="271" t="s">
        <v>286</v>
      </c>
      <c r="B369" s="205"/>
      <c r="C369" s="337">
        <v>0</v>
      </c>
      <c r="D369" s="338">
        <v>0</v>
      </c>
      <c r="E369" s="272">
        <f t="shared" si="3"/>
        <v>0</v>
      </c>
      <c r="F369" s="337">
        <v>0</v>
      </c>
      <c r="G369" s="338">
        <v>0</v>
      </c>
      <c r="H369" s="273">
        <f t="shared" si="4"/>
        <v>0</v>
      </c>
      <c r="I369" s="337">
        <v>0</v>
      </c>
      <c r="J369" s="338">
        <v>0</v>
      </c>
      <c r="K369" s="273">
        <f t="shared" si="5"/>
        <v>0</v>
      </c>
      <c r="L369" s="620">
        <f t="shared" si="6"/>
        <v>0</v>
      </c>
      <c r="M369" s="646">
        <f t="shared" si="7"/>
        <v>0</v>
      </c>
      <c r="N369" s="620">
        <f t="shared" si="2"/>
        <v>0</v>
      </c>
    </row>
    <row r="370" spans="1:16" x14ac:dyDescent="0.3">
      <c r="A370" s="274" t="s">
        <v>287</v>
      </c>
      <c r="B370" s="275"/>
      <c r="C370" s="339">
        <v>0</v>
      </c>
      <c r="D370" s="340">
        <v>0</v>
      </c>
      <c r="E370" s="276">
        <f t="shared" si="3"/>
        <v>0</v>
      </c>
      <c r="F370" s="339">
        <v>0</v>
      </c>
      <c r="G370" s="340">
        <v>0</v>
      </c>
      <c r="H370" s="277">
        <f t="shared" si="4"/>
        <v>0</v>
      </c>
      <c r="I370" s="339">
        <v>0</v>
      </c>
      <c r="J370" s="340">
        <v>0</v>
      </c>
      <c r="K370" s="277">
        <f t="shared" si="5"/>
        <v>0</v>
      </c>
      <c r="L370" s="621">
        <f t="shared" si="6"/>
        <v>0</v>
      </c>
      <c r="M370" s="647">
        <f t="shared" si="7"/>
        <v>0</v>
      </c>
      <c r="N370" s="620">
        <f t="shared" si="2"/>
        <v>0</v>
      </c>
    </row>
    <row r="371" spans="1:16" x14ac:dyDescent="0.3">
      <c r="A371" s="768" t="s">
        <v>484</v>
      </c>
      <c r="B371" s="769"/>
      <c r="C371" s="769"/>
      <c r="D371" s="648">
        <f>SUM(D359:D370)</f>
        <v>0</v>
      </c>
      <c r="E371" s="649">
        <f>SUM(E359:E370)</f>
        <v>0</v>
      </c>
      <c r="F371" s="289"/>
      <c r="G371" s="650">
        <f>SUM(G359:G370)</f>
        <v>0</v>
      </c>
      <c r="H371" s="651">
        <f>SUM(H359:H370)</f>
        <v>0</v>
      </c>
      <c r="I371" s="289"/>
      <c r="J371" s="650">
        <f>SUM(J359:J370)</f>
        <v>0</v>
      </c>
      <c r="K371" s="651">
        <f>SUM(K359:K370)</f>
        <v>0</v>
      </c>
      <c r="L371" s="621"/>
      <c r="M371" s="647"/>
      <c r="N371" s="620"/>
    </row>
    <row r="372" spans="1:16" ht="23.25" customHeight="1" x14ac:dyDescent="0.3">
      <c r="A372" s="1022" t="s">
        <v>515</v>
      </c>
      <c r="B372" s="1023"/>
      <c r="C372" s="1023"/>
      <c r="D372" s="1024"/>
      <c r="E372" s="649">
        <f>L372*C34*D38</f>
        <v>0</v>
      </c>
      <c r="F372" s="289"/>
      <c r="G372" s="650"/>
      <c r="H372" s="651">
        <f>M372*$C34*D38</f>
        <v>0</v>
      </c>
      <c r="I372" s="289"/>
      <c r="J372" s="650"/>
      <c r="K372" s="651">
        <f>N372*$C34*F38</f>
        <v>0</v>
      </c>
      <c r="L372" s="621">
        <f>IF(C33=0, 0,SUM(L359:L370)/$C33)</f>
        <v>0</v>
      </c>
      <c r="M372" s="652">
        <f>IF(C33=0, 0,SUM(M359:M370)/$C33)</f>
        <v>0</v>
      </c>
      <c r="N372" s="621">
        <f>IF(C33=0, 0,SUM(N359:N370)/$C$33)</f>
        <v>0</v>
      </c>
      <c r="O372" s="653" t="s">
        <v>517</v>
      </c>
    </row>
    <row r="373" spans="1:16" ht="17.25" customHeight="1" x14ac:dyDescent="0.3">
      <c r="A373" s="1022" t="s">
        <v>522</v>
      </c>
      <c r="B373" s="1023"/>
      <c r="C373" s="1023"/>
      <c r="D373" s="1024"/>
      <c r="E373" s="649">
        <f>E371-E372</f>
        <v>0</v>
      </c>
      <c r="F373" s="289"/>
      <c r="G373" s="650"/>
      <c r="H373" s="651">
        <f>H371-H372</f>
        <v>0</v>
      </c>
      <c r="I373" s="289"/>
      <c r="J373" s="650"/>
      <c r="K373" s="651">
        <f>K371-K372</f>
        <v>0</v>
      </c>
      <c r="L373" s="621"/>
      <c r="M373" s="652"/>
      <c r="N373" s="653"/>
    </row>
    <row r="374" spans="1:16" x14ac:dyDescent="0.3">
      <c r="A374" s="1041" t="s">
        <v>523</v>
      </c>
      <c r="B374" s="1042"/>
      <c r="C374" s="1042"/>
      <c r="D374" s="1043"/>
      <c r="E374" s="281">
        <f>E291*D38</f>
        <v>0</v>
      </c>
      <c r="F374" s="280"/>
      <c r="G374" s="280"/>
      <c r="H374" s="281">
        <f>F291*E38</f>
        <v>0</v>
      </c>
      <c r="I374" s="280"/>
      <c r="J374" s="280"/>
      <c r="K374" s="281">
        <f>G291*F38</f>
        <v>0</v>
      </c>
      <c r="L374" s="142"/>
      <c r="M374" s="270"/>
    </row>
    <row r="375" spans="1:16" x14ac:dyDescent="0.3">
      <c r="A375" s="1041" t="s">
        <v>485</v>
      </c>
      <c r="B375" s="1042"/>
      <c r="C375" s="1042"/>
      <c r="D375" s="1043"/>
      <c r="E375" s="281">
        <f>IF(E373&lt;E374,E373,E374)</f>
        <v>0</v>
      </c>
      <c r="F375" s="280"/>
      <c r="G375" s="280"/>
      <c r="H375" s="281">
        <f>IF(H373&lt;H374,H373,H374)</f>
        <v>0</v>
      </c>
      <c r="I375" s="280"/>
      <c r="J375" s="280"/>
      <c r="K375" s="281">
        <f>IF(K373&lt;K374,K373,K374)</f>
        <v>0</v>
      </c>
      <c r="L375" s="1139" t="s">
        <v>753</v>
      </c>
      <c r="M375" s="1134"/>
      <c r="N375" s="1134"/>
      <c r="O375" s="1134"/>
      <c r="P375" s="1134"/>
    </row>
    <row r="376" spans="1:16" x14ac:dyDescent="0.3">
      <c r="A376" s="1140" t="s">
        <v>486</v>
      </c>
      <c r="B376" s="1141"/>
      <c r="C376" s="1142"/>
      <c r="D376" s="1143"/>
      <c r="E376" s="681">
        <f>E289</f>
        <v>0</v>
      </c>
      <c r="F376" s="682"/>
      <c r="G376" s="682"/>
      <c r="H376" s="683">
        <f>F289</f>
        <v>0</v>
      </c>
      <c r="I376" s="682"/>
      <c r="J376" s="682"/>
      <c r="K376" s="683">
        <f>I289</f>
        <v>0</v>
      </c>
      <c r="L376" s="1139"/>
      <c r="M376" s="1134"/>
      <c r="N376" s="1134"/>
      <c r="O376" s="1134"/>
      <c r="P376" s="1134"/>
    </row>
    <row r="377" spans="1:16" ht="27" customHeight="1" x14ac:dyDescent="0.3">
      <c r="A377" s="1140" t="s">
        <v>487</v>
      </c>
      <c r="B377" s="1141"/>
      <c r="C377" s="1142"/>
      <c r="D377" s="1143"/>
      <c r="E377" s="818">
        <v>0</v>
      </c>
      <c r="F377" s="682"/>
      <c r="G377" s="684"/>
      <c r="H377" s="818">
        <v>0</v>
      </c>
      <c r="I377" s="682"/>
      <c r="J377" s="684"/>
      <c r="K377" s="818">
        <v>0</v>
      </c>
      <c r="M377" s="270"/>
    </row>
    <row r="378" spans="1:16" ht="19.5" customHeight="1" x14ac:dyDescent="0.3">
      <c r="A378" s="1140" t="s">
        <v>516</v>
      </c>
      <c r="B378" s="1141"/>
      <c r="C378" s="1142"/>
      <c r="D378" s="1143"/>
      <c r="E378" s="685">
        <f>IF(E373&gt;E374,(E373-E374)/D38,0)</f>
        <v>0</v>
      </c>
      <c r="F378" s="682"/>
      <c r="G378" s="684"/>
      <c r="H378" s="685">
        <f>IF(H373&gt;H374,(H373-H374)/D38,0)</f>
        <v>0</v>
      </c>
      <c r="I378" s="682"/>
      <c r="J378" s="684"/>
      <c r="K378" s="685">
        <f>IF(K373&gt;K374,(K373-K374)/F38,0)</f>
        <v>0</v>
      </c>
      <c r="M378" s="270"/>
    </row>
    <row r="379" spans="1:16" x14ac:dyDescent="0.3">
      <c r="A379" s="1140" t="s">
        <v>488</v>
      </c>
      <c r="B379" s="1141"/>
      <c r="C379" s="1142"/>
      <c r="D379" s="1143"/>
      <c r="E379" s="686">
        <f>E377*E378</f>
        <v>0</v>
      </c>
      <c r="F379" s="682"/>
      <c r="G379" s="684"/>
      <c r="H379" s="686">
        <f>H377*H378</f>
        <v>0</v>
      </c>
      <c r="I379" s="682"/>
      <c r="J379" s="684"/>
      <c r="K379" s="686">
        <f>K377*K378</f>
        <v>0</v>
      </c>
      <c r="L379" s="1134" t="s">
        <v>754</v>
      </c>
      <c r="M379" s="1134"/>
      <c r="N379" s="1134"/>
      <c r="O379" s="1134"/>
      <c r="P379" s="1134"/>
    </row>
    <row r="380" spans="1:16" x14ac:dyDescent="0.3">
      <c r="A380" s="1135" t="s">
        <v>489</v>
      </c>
      <c r="B380" s="1136"/>
      <c r="C380" s="1137"/>
      <c r="D380" s="1138"/>
      <c r="E380" s="687">
        <f>E375-E376+E379</f>
        <v>0</v>
      </c>
      <c r="F380" s="688"/>
      <c r="G380" s="688"/>
      <c r="H380" s="689">
        <f>H375-H376+H379</f>
        <v>0</v>
      </c>
      <c r="I380" s="688"/>
      <c r="J380" s="688"/>
      <c r="K380" s="689">
        <f>K375-K376+K379</f>
        <v>0</v>
      </c>
      <c r="L380" s="1134"/>
      <c r="M380" s="1134"/>
      <c r="N380" s="1134"/>
      <c r="O380" s="1134"/>
      <c r="P380" s="1134"/>
    </row>
    <row r="381" spans="1:16" x14ac:dyDescent="0.3">
      <c r="A381" s="359"/>
      <c r="B381" s="359"/>
      <c r="C381" s="359"/>
      <c r="D381" s="359"/>
      <c r="E381" s="359"/>
      <c r="F381" s="359"/>
      <c r="G381" s="359"/>
      <c r="H381" s="359"/>
      <c r="I381" s="359"/>
      <c r="J381" s="690"/>
      <c r="K381" s="690"/>
      <c r="L381" s="1134"/>
      <c r="M381" s="1134"/>
      <c r="N381" s="1134"/>
      <c r="O381" s="1134"/>
      <c r="P381" s="1134"/>
    </row>
    <row r="382" spans="1:16" x14ac:dyDescent="0.3">
      <c r="A382" s="900" t="s">
        <v>490</v>
      </c>
      <c r="B382" s="900"/>
      <c r="C382" s="900"/>
      <c r="D382" s="900"/>
      <c r="E382" s="900"/>
      <c r="F382" s="900"/>
      <c r="G382" s="900"/>
      <c r="H382" s="900"/>
      <c r="I382" s="754"/>
      <c r="J382" s="787"/>
      <c r="K382" s="787"/>
    </row>
    <row r="383" spans="1:16" ht="18" customHeight="1" x14ac:dyDescent="0.3">
      <c r="A383" s="257"/>
      <c r="B383" s="257" t="s">
        <v>288</v>
      </c>
      <c r="D383" s="255"/>
      <c r="E383" s="255"/>
      <c r="F383" s="255"/>
      <c r="G383" s="255"/>
    </row>
    <row r="384" spans="1:16" ht="18.75" customHeight="1" x14ac:dyDescent="0.3">
      <c r="A384" s="257"/>
      <c r="B384" s="257" t="s">
        <v>289</v>
      </c>
      <c r="D384" s="255"/>
      <c r="E384" s="255"/>
      <c r="F384" s="255"/>
      <c r="G384" s="255"/>
    </row>
    <row r="385" spans="1:15" ht="18.75" customHeight="1" x14ac:dyDescent="0.3">
      <c r="B385" s="257" t="s">
        <v>778</v>
      </c>
      <c r="D385" s="255"/>
      <c r="E385" s="255"/>
      <c r="H385" s="294"/>
      <c r="I385" s="294"/>
      <c r="J385" s="678"/>
      <c r="K385" s="678"/>
    </row>
    <row r="386" spans="1:15" ht="18.75" customHeight="1" x14ac:dyDescent="0.3">
      <c r="H386" s="294"/>
      <c r="I386" s="294"/>
      <c r="J386" s="678"/>
      <c r="K386" s="678"/>
    </row>
    <row r="387" spans="1:15" x14ac:dyDescent="0.3">
      <c r="A387" s="900" t="s">
        <v>581</v>
      </c>
      <c r="B387" s="900"/>
      <c r="C387" s="900"/>
      <c r="D387" s="900"/>
      <c r="E387" s="900"/>
      <c r="F387" s="900"/>
      <c r="G387" s="900"/>
      <c r="H387" s="900"/>
      <c r="I387" s="754"/>
      <c r="J387" s="787"/>
      <c r="K387" s="787"/>
    </row>
    <row r="388" spans="1:15" x14ac:dyDescent="0.3">
      <c r="A388" s="899"/>
      <c r="B388" s="899"/>
      <c r="C388" s="899"/>
      <c r="D388" s="899"/>
      <c r="E388" s="899"/>
      <c r="F388" s="899"/>
      <c r="G388" s="899"/>
      <c r="H388" s="899"/>
      <c r="I388" s="784"/>
      <c r="J388" s="679"/>
      <c r="K388" s="679"/>
    </row>
    <row r="389" spans="1:15" x14ac:dyDescent="0.3">
      <c r="A389" s="131"/>
      <c r="B389" s="131"/>
      <c r="C389" s="131"/>
      <c r="D389" s="131"/>
      <c r="E389" s="131"/>
      <c r="F389" s="131"/>
      <c r="G389" s="131"/>
      <c r="H389" s="131"/>
      <c r="I389" s="131"/>
      <c r="J389" s="131"/>
      <c r="K389" s="131"/>
    </row>
    <row r="390" spans="1:15" x14ac:dyDescent="0.3">
      <c r="A390" s="900" t="s">
        <v>290</v>
      </c>
      <c r="B390" s="900"/>
      <c r="C390" s="900"/>
      <c r="D390" s="900"/>
      <c r="E390" s="900"/>
      <c r="F390" s="900"/>
      <c r="G390" s="900"/>
      <c r="H390" s="900"/>
      <c r="I390" s="754"/>
      <c r="J390" s="787"/>
      <c r="K390" s="787"/>
      <c r="L390" s="252"/>
    </row>
    <row r="391" spans="1:15" ht="24.75" customHeight="1" x14ac:dyDescent="0.3">
      <c r="A391" s="252"/>
      <c r="B391" s="252"/>
      <c r="C391" s="252"/>
      <c r="D391" s="252"/>
      <c r="E391" s="252"/>
      <c r="F391" s="252"/>
      <c r="G391" s="252"/>
      <c r="H391" s="252"/>
      <c r="I391" s="252"/>
      <c r="L391" s="252"/>
      <c r="M391" s="252"/>
      <c r="N391" s="252"/>
      <c r="O391" s="252"/>
    </row>
    <row r="392" spans="1:15" ht="15" customHeight="1" x14ac:dyDescent="0.3">
      <c r="A392" s="941" t="s">
        <v>272</v>
      </c>
      <c r="B392" s="941"/>
      <c r="C392" s="941"/>
      <c r="D392" s="941"/>
      <c r="E392" s="941"/>
      <c r="F392" s="941"/>
      <c r="G392" s="941"/>
      <c r="H392" s="941"/>
      <c r="I392" s="772"/>
      <c r="J392" s="787"/>
      <c r="K392" s="787"/>
      <c r="L392" s="779" t="s">
        <v>186</v>
      </c>
    </row>
    <row r="393" spans="1:15" x14ac:dyDescent="0.3">
      <c r="A393" s="252"/>
      <c r="B393" s="252"/>
      <c r="C393" s="252"/>
    </row>
    <row r="394" spans="1:15" x14ac:dyDescent="0.3">
      <c r="A394" s="252"/>
      <c r="B394" s="252"/>
      <c r="C394" s="252"/>
    </row>
    <row r="395" spans="1:15" x14ac:dyDescent="0.3">
      <c r="A395" s="342" t="s">
        <v>291</v>
      </c>
      <c r="B395" s="130"/>
      <c r="C395" s="252"/>
      <c r="D395" s="252"/>
      <c r="E395" s="252"/>
      <c r="F395" s="252"/>
      <c r="G395" s="252"/>
      <c r="H395" s="252"/>
      <c r="I395" s="252"/>
      <c r="L395" s="252"/>
      <c r="M395" s="252"/>
      <c r="N395" s="252"/>
      <c r="O395" s="252"/>
    </row>
    <row r="396" spans="1:15" x14ac:dyDescent="0.3">
      <c r="C396" s="252"/>
      <c r="D396" s="252"/>
      <c r="E396" s="252"/>
      <c r="F396" s="252"/>
      <c r="G396" s="252"/>
      <c r="H396" s="252"/>
      <c r="I396" s="252"/>
      <c r="L396" s="252"/>
      <c r="M396" s="252"/>
      <c r="N396" s="252"/>
      <c r="O396" s="252"/>
    </row>
    <row r="397" spans="1:15" ht="37.5" customHeight="1" x14ac:dyDescent="0.3">
      <c r="A397" s="957" t="s">
        <v>554</v>
      </c>
      <c r="B397" s="957"/>
      <c r="C397" s="957"/>
      <c r="D397" s="957"/>
      <c r="E397" s="957"/>
      <c r="F397" s="864"/>
      <c r="G397" s="864"/>
      <c r="H397" s="967"/>
      <c r="I397" s="967"/>
      <c r="J397" s="967"/>
    </row>
    <row r="399" spans="1:15" x14ac:dyDescent="0.3">
      <c r="C399" s="255"/>
      <c r="D399" s="255"/>
      <c r="E399" s="255"/>
      <c r="F399" s="255"/>
      <c r="G399" s="255"/>
      <c r="H399" s="255"/>
      <c r="I399" s="255"/>
      <c r="J399" s="255"/>
      <c r="K399" s="255"/>
      <c r="L399" s="255"/>
    </row>
    <row r="400" spans="1:15" x14ac:dyDescent="0.3">
      <c r="A400" s="838" t="s">
        <v>182</v>
      </c>
      <c r="B400" s="838"/>
      <c r="C400" s="838"/>
      <c r="D400" s="255"/>
      <c r="E400" s="255"/>
      <c r="F400" s="255"/>
      <c r="G400" s="255"/>
      <c r="H400" s="255"/>
      <c r="I400" s="255"/>
      <c r="J400" s="255"/>
      <c r="K400" s="255"/>
      <c r="L400" s="255"/>
    </row>
    <row r="401" spans="1:12" x14ac:dyDescent="0.3">
      <c r="A401" s="618"/>
      <c r="B401" s="618"/>
      <c r="C401" s="618"/>
      <c r="D401" s="255"/>
      <c r="E401" s="255"/>
      <c r="F401" s="255"/>
      <c r="G401" s="255"/>
      <c r="H401" s="255"/>
      <c r="I401" s="255"/>
      <c r="J401" s="255"/>
      <c r="K401" s="255"/>
      <c r="L401" s="255"/>
    </row>
    <row r="402" spans="1:12" ht="24" customHeight="1" x14ac:dyDescent="0.35">
      <c r="A402" s="872" t="s">
        <v>759</v>
      </c>
      <c r="B402" s="872"/>
      <c r="C402" s="1144"/>
      <c r="D402" s="306"/>
      <c r="E402" s="306"/>
      <c r="F402" s="306"/>
      <c r="G402" s="306"/>
      <c r="H402" s="255"/>
      <c r="I402" s="255"/>
      <c r="J402" s="255"/>
      <c r="K402" s="255"/>
      <c r="L402" s="255"/>
    </row>
    <row r="403" spans="1:12" x14ac:dyDescent="0.3">
      <c r="C403" s="255"/>
      <c r="D403" s="255"/>
      <c r="E403" s="256"/>
      <c r="F403" s="255"/>
      <c r="G403" s="255"/>
      <c r="H403" s="255"/>
      <c r="I403" s="255"/>
      <c r="J403" s="255"/>
      <c r="K403" s="255"/>
      <c r="L403" s="255"/>
    </row>
    <row r="404" spans="1:12" ht="12.75" customHeight="1" x14ac:dyDescent="0.3">
      <c r="C404" s="255"/>
      <c r="D404" s="255"/>
      <c r="E404" s="255"/>
      <c r="F404" s="255"/>
      <c r="G404" s="255"/>
      <c r="H404" s="255"/>
      <c r="I404" s="255"/>
      <c r="J404" s="255"/>
      <c r="K404" s="255"/>
      <c r="L404" s="255"/>
    </row>
    <row r="405" spans="1:12" x14ac:dyDescent="0.3">
      <c r="C405" s="255"/>
      <c r="D405" s="255"/>
      <c r="E405" s="255"/>
      <c r="F405" s="255"/>
      <c r="G405" s="255"/>
      <c r="H405" s="255"/>
      <c r="I405" s="255"/>
      <c r="J405" s="255"/>
      <c r="K405" s="255"/>
      <c r="L405" s="255"/>
    </row>
    <row r="406" spans="1:12" ht="27" customHeight="1" x14ac:dyDescent="0.3">
      <c r="C406" s="255"/>
      <c r="D406" s="255"/>
      <c r="E406" s="255"/>
      <c r="F406" s="255"/>
      <c r="G406" s="255"/>
      <c r="H406" s="255"/>
      <c r="I406" s="255"/>
      <c r="J406" s="255"/>
      <c r="K406" s="255"/>
      <c r="L406" s="255"/>
    </row>
    <row r="407" spans="1:12" x14ac:dyDescent="0.3">
      <c r="C407" s="255"/>
      <c r="D407" s="255"/>
      <c r="E407" s="255"/>
      <c r="F407" s="255"/>
      <c r="G407" s="255"/>
      <c r="H407" s="255"/>
      <c r="I407" s="255"/>
      <c r="J407" s="255"/>
      <c r="K407" s="255"/>
      <c r="L407" s="255"/>
    </row>
    <row r="408" spans="1:12" ht="12.75" customHeight="1" x14ac:dyDescent="0.3">
      <c r="C408" s="255"/>
      <c r="D408" s="255"/>
      <c r="E408" s="255"/>
      <c r="F408" s="255"/>
      <c r="G408" s="255"/>
      <c r="H408" s="255"/>
      <c r="I408" s="255"/>
      <c r="J408" s="255"/>
      <c r="K408" s="255"/>
      <c r="L408" s="255"/>
    </row>
    <row r="409" spans="1:12" x14ac:dyDescent="0.3">
      <c r="C409" s="255"/>
      <c r="D409" s="255"/>
      <c r="E409" s="255"/>
      <c r="F409" s="255"/>
      <c r="G409" s="255"/>
      <c r="H409" s="255"/>
      <c r="I409" s="255"/>
      <c r="J409" s="255"/>
      <c r="K409" s="255"/>
      <c r="L409" s="255"/>
    </row>
    <row r="410" spans="1:12" ht="12.75" customHeight="1" x14ac:dyDescent="0.3">
      <c r="C410" s="255"/>
      <c r="D410" s="255"/>
      <c r="E410" s="255"/>
      <c r="F410" s="255"/>
      <c r="G410" s="255"/>
      <c r="H410" s="255"/>
      <c r="I410" s="255"/>
      <c r="J410" s="255"/>
      <c r="K410" s="255"/>
      <c r="L410" s="255"/>
    </row>
    <row r="411" spans="1:12" x14ac:dyDescent="0.3">
      <c r="C411" s="255"/>
      <c r="D411" s="255"/>
      <c r="E411" s="255"/>
      <c r="F411" s="255"/>
      <c r="G411" s="255"/>
      <c r="H411" s="255"/>
      <c r="I411" s="255"/>
      <c r="J411" s="255"/>
      <c r="K411" s="255"/>
      <c r="L411" s="255"/>
    </row>
    <row r="412" spans="1:12" ht="18" customHeight="1" x14ac:dyDescent="0.3">
      <c r="C412" s="255"/>
      <c r="D412" s="255"/>
      <c r="E412" s="255"/>
      <c r="F412" s="255"/>
      <c r="G412" s="255"/>
      <c r="H412" s="255"/>
      <c r="I412" s="255"/>
      <c r="J412" s="255"/>
      <c r="K412" s="255"/>
      <c r="L412" s="255"/>
    </row>
    <row r="413" spans="1:12" ht="18" customHeight="1" x14ac:dyDescent="0.3">
      <c r="C413" s="255"/>
      <c r="D413" s="255"/>
      <c r="E413" s="255"/>
      <c r="F413" s="255"/>
      <c r="G413" s="255"/>
      <c r="H413" s="255"/>
      <c r="I413" s="255"/>
      <c r="J413" s="255"/>
      <c r="K413" s="255"/>
      <c r="L413" s="255"/>
    </row>
    <row r="414" spans="1:12" x14ac:dyDescent="0.3">
      <c r="C414" s="255"/>
      <c r="D414" s="255"/>
      <c r="E414" s="255"/>
      <c r="F414" s="255"/>
      <c r="G414" s="255"/>
      <c r="H414" s="255"/>
      <c r="I414" s="255"/>
      <c r="J414" s="255"/>
      <c r="K414" s="255"/>
      <c r="L414" s="255"/>
    </row>
    <row r="415" spans="1:12" x14ac:dyDescent="0.3">
      <c r="C415" s="255"/>
      <c r="D415" s="255"/>
      <c r="E415" s="255"/>
      <c r="F415" s="255"/>
      <c r="G415" s="255"/>
      <c r="H415" s="255"/>
      <c r="I415" s="255"/>
      <c r="J415" s="255"/>
      <c r="K415" s="255"/>
      <c r="L415" s="255"/>
    </row>
    <row r="419" ht="21" customHeight="1" x14ac:dyDescent="0.3"/>
    <row r="420" ht="17.25" customHeight="1" x14ac:dyDescent="0.3"/>
    <row r="425" ht="42.75" customHeight="1" x14ac:dyDescent="0.3"/>
    <row r="430" ht="18" customHeight="1" x14ac:dyDescent="0.3"/>
    <row r="435" ht="12.75" customHeight="1" x14ac:dyDescent="0.3"/>
    <row r="441" ht="12.75" customHeight="1" x14ac:dyDescent="0.3"/>
  </sheetData>
  <sheetProtection algorithmName="SHA-512" hashValue="go6C7oWavO50D5IPsz+yxVpxtIP9I+7NzQCvzbvg9bOtmHUbii9ht6WToIlNHTDt/OUsAnp7ZDMebhiPeixVQg==" saltValue="eQffKXNntEimIgzxxPuBTQ==" spinCount="100000" sheet="1" formatColumns="0" insertRows="0" insertHyperlinks="0" selectLockedCells="1"/>
  <mergeCells count="267">
    <mergeCell ref="A402:C402"/>
    <mergeCell ref="A43:K43"/>
    <mergeCell ref="A387:H387"/>
    <mergeCell ref="A388:H388"/>
    <mergeCell ref="A390:H390"/>
    <mergeCell ref="A392:H392"/>
    <mergeCell ref="A397:J397"/>
    <mergeCell ref="A400:C400"/>
    <mergeCell ref="A377:D377"/>
    <mergeCell ref="A378:D378"/>
    <mergeCell ref="A379:D379"/>
    <mergeCell ref="A349:J349"/>
    <mergeCell ref="A350:H350"/>
    <mergeCell ref="A351:J352"/>
    <mergeCell ref="A354:H354"/>
    <mergeCell ref="C357:E357"/>
    <mergeCell ref="F357:H357"/>
    <mergeCell ref="I357:K357"/>
    <mergeCell ref="A337:G337"/>
    <mergeCell ref="A338:H338"/>
    <mergeCell ref="A339:H339"/>
    <mergeCell ref="A340:H340"/>
    <mergeCell ref="A342:H342"/>
    <mergeCell ref="A343:D343"/>
    <mergeCell ref="L379:P381"/>
    <mergeCell ref="A380:D380"/>
    <mergeCell ref="A382:H382"/>
    <mergeCell ref="A358:B358"/>
    <mergeCell ref="A372:D372"/>
    <mergeCell ref="A373:D373"/>
    <mergeCell ref="A374:D374"/>
    <mergeCell ref="A375:D375"/>
    <mergeCell ref="L375:P376"/>
    <mergeCell ref="A376:D376"/>
    <mergeCell ref="A324:H324"/>
    <mergeCell ref="A325:H325"/>
    <mergeCell ref="A326:H326"/>
    <mergeCell ref="A327:H327"/>
    <mergeCell ref="A329:H330"/>
    <mergeCell ref="A332:D332"/>
    <mergeCell ref="A303:H303"/>
    <mergeCell ref="A304:H304"/>
    <mergeCell ref="A306:H306"/>
    <mergeCell ref="A310:J312"/>
    <mergeCell ref="A318:H318"/>
    <mergeCell ref="A319:J322"/>
    <mergeCell ref="A296:F296"/>
    <mergeCell ref="A297:F297"/>
    <mergeCell ref="A298:F298"/>
    <mergeCell ref="A299:F299"/>
    <mergeCell ref="A301:I301"/>
    <mergeCell ref="A302:H302"/>
    <mergeCell ref="A290:D290"/>
    <mergeCell ref="A291:D291"/>
    <mergeCell ref="L291:P294"/>
    <mergeCell ref="A292:D292"/>
    <mergeCell ref="A293:D293"/>
    <mergeCell ref="A294:D294"/>
    <mergeCell ref="A284:D284"/>
    <mergeCell ref="A285:D285"/>
    <mergeCell ref="A286:D286"/>
    <mergeCell ref="A287:D287"/>
    <mergeCell ref="A289:D289"/>
    <mergeCell ref="B279:D279"/>
    <mergeCell ref="F279:H279"/>
    <mergeCell ref="J279:L279"/>
    <mergeCell ref="A281:D281"/>
    <mergeCell ref="A282:D282"/>
    <mergeCell ref="A283:D283"/>
    <mergeCell ref="A274:H274"/>
    <mergeCell ref="A276:C276"/>
    <mergeCell ref="E276:F276"/>
    <mergeCell ref="I276:J276"/>
    <mergeCell ref="B277:D277"/>
    <mergeCell ref="F277:H277"/>
    <mergeCell ref="J277:L277"/>
    <mergeCell ref="A265:F265"/>
    <mergeCell ref="L265:M265"/>
    <mergeCell ref="A267:E267"/>
    <mergeCell ref="A269:B269"/>
    <mergeCell ref="A270:H270"/>
    <mergeCell ref="A272:B272"/>
    <mergeCell ref="A260:F260"/>
    <mergeCell ref="A261:F261"/>
    <mergeCell ref="A262:F262"/>
    <mergeCell ref="A263:F263"/>
    <mergeCell ref="A264:F264"/>
    <mergeCell ref="L264:M264"/>
    <mergeCell ref="A254:F254"/>
    <mergeCell ref="A255:F255"/>
    <mergeCell ref="A256:F256"/>
    <mergeCell ref="A257:F257"/>
    <mergeCell ref="A258:F258"/>
    <mergeCell ref="A259:F259"/>
    <mergeCell ref="A249:F249"/>
    <mergeCell ref="A250:F250"/>
    <mergeCell ref="L250:O250"/>
    <mergeCell ref="A251:F251"/>
    <mergeCell ref="A252:F252"/>
    <mergeCell ref="A253:F253"/>
    <mergeCell ref="A244:F244"/>
    <mergeCell ref="A245:F245"/>
    <mergeCell ref="A246:F246"/>
    <mergeCell ref="A247:F247"/>
    <mergeCell ref="A248:F248"/>
    <mergeCell ref="L248:N248"/>
    <mergeCell ref="A240:F240"/>
    <mergeCell ref="A241:F241"/>
    <mergeCell ref="L241:M241"/>
    <mergeCell ref="A242:F242"/>
    <mergeCell ref="L242:N242"/>
    <mergeCell ref="A243:F243"/>
    <mergeCell ref="L243:N243"/>
    <mergeCell ref="A233:F233"/>
    <mergeCell ref="J233:K236"/>
    <mergeCell ref="A234:F234"/>
    <mergeCell ref="A235:F235"/>
    <mergeCell ref="A236:F236"/>
    <mergeCell ref="A237:F237"/>
    <mergeCell ref="J237:K239"/>
    <mergeCell ref="A238:F238"/>
    <mergeCell ref="A239:F239"/>
    <mergeCell ref="A227:F227"/>
    <mergeCell ref="A228:F228"/>
    <mergeCell ref="A229:F229"/>
    <mergeCell ref="A230:F230"/>
    <mergeCell ref="A231:F231"/>
    <mergeCell ref="A232:F232"/>
    <mergeCell ref="A222:F222"/>
    <mergeCell ref="A223:F223"/>
    <mergeCell ref="M223:N223"/>
    <mergeCell ref="A224:F224"/>
    <mergeCell ref="A225:F225"/>
    <mergeCell ref="A226:F226"/>
    <mergeCell ref="A217:F217"/>
    <mergeCell ref="A218:F218"/>
    <mergeCell ref="A219:F219"/>
    <mergeCell ref="A220:F220"/>
    <mergeCell ref="A221:F221"/>
    <mergeCell ref="L221:M221"/>
    <mergeCell ref="A211:F211"/>
    <mergeCell ref="A212:F212"/>
    <mergeCell ref="A213:F213"/>
    <mergeCell ref="A214:F214"/>
    <mergeCell ref="A215:F215"/>
    <mergeCell ref="A216:F216"/>
    <mergeCell ref="A205:F205"/>
    <mergeCell ref="A206:F206"/>
    <mergeCell ref="A207:F207"/>
    <mergeCell ref="A208:F208"/>
    <mergeCell ref="A209:F209"/>
    <mergeCell ref="A210:F210"/>
    <mergeCell ref="A199:F199"/>
    <mergeCell ref="A200:F200"/>
    <mergeCell ref="A201:F201"/>
    <mergeCell ref="A202:F202"/>
    <mergeCell ref="A203:F203"/>
    <mergeCell ref="A204:F204"/>
    <mergeCell ref="A186:B186"/>
    <mergeCell ref="A190:B190"/>
    <mergeCell ref="A193:H193"/>
    <mergeCell ref="A196:F196"/>
    <mergeCell ref="A197:F197"/>
    <mergeCell ref="A198:F198"/>
    <mergeCell ref="A144:C144"/>
    <mergeCell ref="A152:C152"/>
    <mergeCell ref="A160:C160"/>
    <mergeCell ref="A168:C168"/>
    <mergeCell ref="A176:C176"/>
    <mergeCell ref="A185:B185"/>
    <mergeCell ref="A119:E119"/>
    <mergeCell ref="A120:E120"/>
    <mergeCell ref="A121:F121"/>
    <mergeCell ref="A127:C127"/>
    <mergeCell ref="A128:C128"/>
    <mergeCell ref="A136:C136"/>
    <mergeCell ref="A107:E107"/>
    <mergeCell ref="A108:F108"/>
    <mergeCell ref="A109:E109"/>
    <mergeCell ref="L109:N109"/>
    <mergeCell ref="A117:E117"/>
    <mergeCell ref="A118:E118"/>
    <mergeCell ref="A97:B97"/>
    <mergeCell ref="A100:H100"/>
    <mergeCell ref="A103:F103"/>
    <mergeCell ref="A104:E104"/>
    <mergeCell ref="A105:E105"/>
    <mergeCell ref="A106:E106"/>
    <mergeCell ref="A89:E89"/>
    <mergeCell ref="A90:E90"/>
    <mergeCell ref="A91:E91"/>
    <mergeCell ref="A92:E92"/>
    <mergeCell ref="A93:E93"/>
    <mergeCell ref="A94:E94"/>
    <mergeCell ref="A83:E83"/>
    <mergeCell ref="A84:E84"/>
    <mergeCell ref="A85:E85"/>
    <mergeCell ref="A86:E86"/>
    <mergeCell ref="A87:E87"/>
    <mergeCell ref="A88:E88"/>
    <mergeCell ref="A75:C75"/>
    <mergeCell ref="A76:H76"/>
    <mergeCell ref="A77:F77"/>
    <mergeCell ref="F79:I79"/>
    <mergeCell ref="A81:E81"/>
    <mergeCell ref="A82:E82"/>
    <mergeCell ref="A67:E67"/>
    <mergeCell ref="A68:F68"/>
    <mergeCell ref="A69:E69"/>
    <mergeCell ref="A70:E70"/>
    <mergeCell ref="A71:F71"/>
    <mergeCell ref="A72:F72"/>
    <mergeCell ref="A61:F61"/>
    <mergeCell ref="A62:F62"/>
    <mergeCell ref="A63:E63"/>
    <mergeCell ref="A64:E64"/>
    <mergeCell ref="A65:F65"/>
    <mergeCell ref="A66:E66"/>
    <mergeCell ref="A55:E55"/>
    <mergeCell ref="A56:E56"/>
    <mergeCell ref="A57:E57"/>
    <mergeCell ref="A58:E58"/>
    <mergeCell ref="A59:E59"/>
    <mergeCell ref="A60:F60"/>
    <mergeCell ref="A44:J44"/>
    <mergeCell ref="A45:K45"/>
    <mergeCell ref="A47:H47"/>
    <mergeCell ref="A49:B49"/>
    <mergeCell ref="A51:H51"/>
    <mergeCell ref="A54:E54"/>
    <mergeCell ref="A38:C38"/>
    <mergeCell ref="A39:C39"/>
    <mergeCell ref="A40:C40"/>
    <mergeCell ref="A41:C41"/>
    <mergeCell ref="G41:J41"/>
    <mergeCell ref="A33:B33"/>
    <mergeCell ref="D33:H33"/>
    <mergeCell ref="A34:B34"/>
    <mergeCell ref="D34:H34"/>
    <mergeCell ref="A35:B35"/>
    <mergeCell ref="A37:B37"/>
    <mergeCell ref="A27:B27"/>
    <mergeCell ref="D27:F27"/>
    <mergeCell ref="A28:B28"/>
    <mergeCell ref="A30:B30"/>
    <mergeCell ref="D30:H30"/>
    <mergeCell ref="A31:B31"/>
    <mergeCell ref="D31:H32"/>
    <mergeCell ref="A19:E19"/>
    <mergeCell ref="A22:B22"/>
    <mergeCell ref="A26:B26"/>
    <mergeCell ref="D26:F26"/>
    <mergeCell ref="A7:H7"/>
    <mergeCell ref="A9:H9"/>
    <mergeCell ref="A10:B10"/>
    <mergeCell ref="A11:B11"/>
    <mergeCell ref="A12:B12"/>
    <mergeCell ref="A13:B13"/>
    <mergeCell ref="D1:J1"/>
    <mergeCell ref="F2:H2"/>
    <mergeCell ref="A3:H3"/>
    <mergeCell ref="F4:H4"/>
    <mergeCell ref="A5:H5"/>
    <mergeCell ref="F6:H6"/>
    <mergeCell ref="A14:B14"/>
    <mergeCell ref="A15:B15"/>
    <mergeCell ref="A17:H17"/>
  </mergeCells>
  <dataValidations count="1">
    <dataValidation type="list" allowBlank="1" showInputMessage="1" showErrorMessage="1" sqref="G296" xr:uid="{9F86F449-E5DB-4FA8-A2BC-8687E3CE76D0}">
      <formula1>"ja, neen"</formula1>
    </dataValidation>
  </dataValidations>
  <hyperlinks>
    <hyperlink ref="L41" location="verkl_doorger_kosten" display="Doorgerekende kosten" xr:uid="{50068BE9-40D2-4410-8451-7C7A78FEBC1F}"/>
    <hyperlink ref="L49" location="verkl_investeringen" display="Investeringen" xr:uid="{0841AC03-7609-4D40-AA4F-EAD4741DB690}"/>
    <hyperlink ref="L54" location="verkl_oprichtingskosten" display="Oprichtingskosten" xr:uid="{FFE3B2A0-EE22-41BC-A3C7-1A149834FAAF}"/>
    <hyperlink ref="L55" location="verkl_goodwill" display="Goodwill" xr:uid="{2A8823AF-BD5B-4B2B-B0D7-254EC6BEBF9C}"/>
    <hyperlink ref="L68" location="verkl_vlott_activa" display="Vlottende activa" xr:uid="{5F11846A-F8C5-430A-937B-BB9DA6EAC0BB}"/>
    <hyperlink ref="L70" location="verkl_klantenvorderingen" display="Vorderingen op klanten" xr:uid="{45CB8E38-11E0-4CF3-AC35-3E12EC691B6B}"/>
    <hyperlink ref="L71" location="verkl_liquide_midd" display="Liquide middelen " xr:uid="{2370B213-C5B7-4EC3-B751-BD8DF56F3610}"/>
    <hyperlink ref="L97" location="verkl_financiering" display="Financiering" xr:uid="{C328558F-DFDD-493B-BA5E-3B75991699A6}"/>
    <hyperlink ref="L264" location="verkl_tot_vkost_bedrijfsec" display="Totaal vaste kosten bedrijfseconomische benadering" xr:uid="{4B3144D5-7A3F-4C6D-B697-68B9D6BF84F8}"/>
    <hyperlink ref="L265" location="verkl_tot_vkost_kasstroom" display="Totaal vaste kosten kasstroombenadering" xr:uid="{F917F2D5-7E10-4A93-868A-BF732AA362FE}"/>
    <hyperlink ref="L47" location="'Financieel luik trap 2 en 3'!financieel_luik2" display="top ▲" xr:uid="{72E144F8-E98E-4ED9-9C70-24E382D2CFC9}"/>
    <hyperlink ref="L1" location="inhoudstafel" display="terug naar het beschrijvend luik ▲" xr:uid="{C0F261D7-90D2-4B38-AA9B-2F9020AA02E2}"/>
    <hyperlink ref="L193" location="verkl_vaste_kosten" display="vaste kosten" xr:uid="{722304AD-F9FD-4342-96D4-B96B597DEB51}"/>
    <hyperlink ref="L77" location="verkl_afschrijvingen" display="afschrijvingen" xr:uid="{093FB53E-8E23-4378-8D54-AD3B0CBEC6FB}"/>
    <hyperlink ref="L198" r:id="rId1" display="http://belastingen.vlaanderen.be/nlapps/default.asp" xr:uid="{DBF59582-D55B-4F0C-A732-C16C462E02F4}"/>
    <hyperlink ref="L207" r:id="rId2" display="lijst van erkende boekhouders" xr:uid="{B9CA463B-83AF-4E0F-B855-F123F6852B77}"/>
    <hyperlink ref="L207:M207" r:id="rId3" display="Lijst van erkende boekhouders" xr:uid="{CCF0A6FE-6410-475D-8714-641CA3CE3298}"/>
    <hyperlink ref="L209" r:id="rId4" display="mogelijkheid tot subsidie via de Vlaamse overheid: " xr:uid="{79C7B8E0-E9AF-468B-8F4D-CB5CBA58F703}"/>
    <hyperlink ref="L211" r:id="rId5" display="bedragen vennootschapsbijdrage" xr:uid="{FB497C65-411B-4B68-B383-7CA67B0D503E}"/>
    <hyperlink ref="L212" r:id="rId6" display="kostprijs neerlegging jaarrekening" xr:uid="{84AFAB94-9807-4D9C-8CD0-433B87FEE92B}"/>
    <hyperlink ref="L213" r:id="rId7" display="provinciebelastingen - provincie Antwerpen" xr:uid="{C6E73864-3048-45CB-9EFC-3DECD1F35FD0}"/>
    <hyperlink ref="L214" r:id="rId8" display="provinciebelastingen - provincie Limburg" xr:uid="{AC4E7B77-B238-4DD7-B917-516871DC508B}"/>
    <hyperlink ref="L215" r:id="rId9" display="provinciebelastingen - provincie Oost-Vlaanderen" xr:uid="{C3C5F408-51C9-4BBA-BB91-F4C9B7B2D3F7}"/>
    <hyperlink ref="L212:M212" r:id="rId10" display="kostprijs neerlegging jaarrekening" xr:uid="{46C69531-1079-4BD4-A01E-D2EE81F7A3A2}"/>
    <hyperlink ref="M238" r:id="rId11" display="berekening van uw loon" xr:uid="{CF7B172B-7E5C-419B-B8EE-DD438BBCE216}"/>
    <hyperlink ref="L238" location="verkl_ond_loon" display="Ondernemersloon" xr:uid="{3418A7A2-84D3-4727-8CD7-2FEBCEB55A1A}"/>
    <hyperlink ref="L241" r:id="rId12" display="berekening van de sociale bijdragen" xr:uid="{2C5AA736-40AA-4CB5-8FC6-F87F6DD3F9CB}"/>
    <hyperlink ref="L245" r:id="rId13" xr:uid="{99F1B1B2-AA35-47A7-B902-99408098250A}"/>
    <hyperlink ref="L242" r:id="rId14" xr:uid="{C8915792-9DB8-4DE0-9D83-4F2068899534}"/>
    <hyperlink ref="L243:N243" r:id="rId15" display="    - Verzekering gewaarborgd inkomen" xr:uid="{EA4ED686-1597-41F1-9C59-61669D71D6FB}"/>
    <hyperlink ref="L250" r:id="rId16" location="N" xr:uid="{F2F5D02D-4FC0-40E7-8922-84F2F67B03C7}"/>
    <hyperlink ref="L248" r:id="rId17" display="mogelijkheid tot subsidie via de Vlaamse overheid" xr:uid="{59951704-274C-4CF6-BDA3-5A7454F0C8ED}"/>
    <hyperlink ref="A400:C400" location="'Beschrijvend luik'!A80" display="terug naar het beschrijvend luik ▲" xr:uid="{67ADB729-9791-4206-A5CA-44A19FBE6CC5}"/>
    <hyperlink ref="L213:M213" r:id="rId18" display="Provinciebelastingen - provincie Antwerpen" xr:uid="{E1D90768-827B-4C0C-B89E-95FDF8EE24B9}"/>
    <hyperlink ref="L214:M214" r:id="rId19" display="Provinciebelastingen - provincie Limburg" xr:uid="{B7FBD336-2262-41AF-83F1-BBDF18D2EC86}"/>
    <hyperlink ref="L296" r:id="rId20" xr:uid="{325E2596-8459-4C7D-82A3-4BE362952E49}"/>
    <hyperlink ref="A10:H10" location="situatieschets" display="5.1 Situatieschets" xr:uid="{46B694FE-AA3B-4930-ACC5-F565B4ED38A7}"/>
    <hyperlink ref="A11:H11" location="oprichtingskosten" display="5.2 Investeringen" xr:uid="{C5E10CC5-7D77-4527-B81B-80A3662E987E}"/>
    <hyperlink ref="A12:H12" location="financiering" display="5.3 Financiering" xr:uid="{C335F105-26A5-4DDA-848D-3C4BC56E3282}"/>
    <hyperlink ref="A13:H13" location="vastekosten" display="5.4 Vaste kosten" xr:uid="{6B415EF9-11E7-42AD-AF5E-F9B840D5E47F}"/>
    <hyperlink ref="A14:H14" location="doodpuntomzet" display="5.5 Doodpuntomzet" xr:uid="{67F3501E-57A2-4632-8ECA-39999B0148DE}"/>
    <hyperlink ref="A11:B11" location="'Financieel luik trap 2b-3'!A49" display="6.2 Investeringen" xr:uid="{20911BD3-F7DF-4601-93B8-527690FA380C}"/>
    <hyperlink ref="A12:B12" location="'Financieel luik trap 2b-3'!A72" display="6.3 Financiering" xr:uid="{5C4016E8-1ED3-4656-8CE9-E592062446EB}"/>
    <hyperlink ref="A10:B10" location="'Financieel luik trap 2b-3'!A22" display="6.1 Situatieschets" xr:uid="{8A09F7EE-BEC9-43CC-97AA-8FF54CED912C}"/>
    <hyperlink ref="L95" location="'Financieel luik trap 2 en 3'!financieel_luik2" display="top ▲" xr:uid="{8A801968-ECCB-4CC6-BD32-34C2C04E1C5E}"/>
    <hyperlink ref="L187" location="'Financieel luik trap 2 en 3'!financieel_luik2" display="top ▲" xr:uid="{BB3B7605-7511-42FC-8151-7268C356195F}"/>
    <hyperlink ref="L267" location="'Financieel luik trap 2 en 3'!financieel_luik2" display="top ▲" xr:uid="{B5C3CBD4-DD92-4D76-9161-388CCE9A4221}"/>
    <hyperlink ref="L300" location="'Financieel luik trap 2 en 3'!financieel_luik2" display="top ▲" xr:uid="{DC6EEFE7-9179-4875-BA50-DE45946DF603}"/>
    <hyperlink ref="L314" location="'Financieel luik trap 2 en 3'!financieel_luik2" display="top ▲" xr:uid="{416F257A-D82B-4F1E-AD59-006EC5FE48C6}"/>
    <hyperlink ref="L334" location="'Financieel luik trap 2 en 3'!financieel_luik2" display="top ▲" xr:uid="{A8306283-4DAA-4098-9CF7-F4B573523837}"/>
    <hyperlink ref="L346" location="'Financieel luik trap 2 en 3'!financieel_luik2" display="top ▲" xr:uid="{3250CD1C-92AD-42A2-A338-A2F103A1197E}"/>
    <hyperlink ref="L392" location="'Financieel luik trap 2 en 3'!financieel_luik2" display="top ▲" xr:uid="{0A341C60-77E5-47B4-90E6-4AB1A9C1ED15}"/>
    <hyperlink ref="L216" r:id="rId21" display="provinciebelastingen - provincie West-Vlaanderen" xr:uid="{AAA21E16-884F-4EA8-90FC-AE7E134D61E0}"/>
    <hyperlink ref="L221" r:id="rId22" display="overzicht mogelijke vergunningen:" xr:uid="{B687EF4D-5C83-4AE1-AC1B-EB71C4D447A5}"/>
    <hyperlink ref="L223" r:id="rId23" xr:uid="{F9E12130-83E0-4E04-9CA6-22687C1680D8}"/>
    <hyperlink ref="L224" r:id="rId24" xr:uid="{17AC11E3-F984-4CF9-8A37-3B2EADCF5124}"/>
    <hyperlink ref="L221:M221" r:id="rId25" display="Overzicht mogelijke vergunningen" xr:uid="{831371D9-AA8E-4C19-9479-895114D1D982}"/>
    <hyperlink ref="L222" r:id="rId26" display="autocontrolegids FAVV" xr:uid="{CD4DF6FB-49E9-47EF-AFB5-EC6FE4CA50E5}"/>
    <hyperlink ref="A13:B13" location="'Financieel luik trap 2b-3'!A97" display="6.4 Vaste kosten" xr:uid="{4889D1AB-E835-49EC-90E7-476ABCBE6E20}"/>
    <hyperlink ref="A14:B14" location="'Financieel luik trap 2b-3'!A272" display="6.5 Break-even" xr:uid="{B1E55FE2-783E-4CF6-B9FE-B0E8CAEF0CFA}"/>
    <hyperlink ref="A15" location="haalbaarheidstoets" display="5.6 Haalbaarheidstoets" xr:uid="{6EBE2DD6-F353-4BAE-9856-5FFA6A1A7E84}"/>
    <hyperlink ref="A15:B15" location="'Financieel luik trap 2b-3'!A309" display="6.6 Haalbaarheidstoets" xr:uid="{C1C4A3E2-BD6D-441B-9862-A0DF1119E42A}"/>
    <hyperlink ref="L272" location="verkl_doodpuntomzet" display="Doodpuntomzet" xr:uid="{7A08AD63-3E6A-4CAC-B349-5C36DCBE2AE0}"/>
    <hyperlink ref="L104" location="verkl_eigen_inbreng" display="Eigen inbreng" xr:uid="{1AC16FD6-3FF0-424A-B1AA-EB32D3B001F7}"/>
    <hyperlink ref="L109" r:id="rId27" display="http://www.vlao.be/images_sub/pdf/subsidies/Brochure financiering.pdf" xr:uid="{EC6EB95B-69B7-404E-8D32-1E1FF7E40AB7}"/>
    <hyperlink ref="L109:N109" r:id="rId28" display="Hoe kan de overheid uw financiering gemakkelijker maken?" xr:uid="{8EE0D57A-98B0-4E86-86AC-97AC06CEEDDD}"/>
    <hyperlink ref="L110" location="verkl_achtergest_lening" display="Achtergestelde lening" xr:uid="{DC3CE65F-1430-4AB1-8B01-4C2251773C1E}"/>
    <hyperlink ref="L118" location="verkl_kaskrediet" display="Kaskrediet" xr:uid="{F6C41C4A-C33E-4478-B541-820E8150EBF9}"/>
    <hyperlink ref="L119" location="verkl_leverancierskrediet" display="Leverancierskrediet" xr:uid="{890B96CC-ED09-4841-BA82-E880C3565BA3}"/>
    <hyperlink ref="L111" r:id="rId29" xr:uid="{1B758BEA-E394-4C8F-BCAE-03BF1AF1D4B9}"/>
    <hyperlink ref="L112" r:id="rId30" xr:uid="{9E87D256-AE57-49D7-A083-88695ED339BF}"/>
    <hyperlink ref="L113" r:id="rId31" xr:uid="{08854966-487F-40ED-838F-D1A19F72DE95}"/>
    <hyperlink ref="M130" r:id="rId32" xr:uid="{6F8D1876-C4C1-4DA4-A3CD-E9ED6AE629AE}"/>
    <hyperlink ref="M129" r:id="rId33" xr:uid="{7E3A8661-3F93-40D2-8B47-0D1CA9048522}"/>
    <hyperlink ref="M131" r:id="rId34" xr:uid="{B83419EE-7E63-41A2-AB3E-95DC327C7AD3}"/>
    <hyperlink ref="M128" r:id="rId35" xr:uid="{D81B3EDF-ED1F-4FC0-9F70-E4029DEB17F3}"/>
    <hyperlink ref="L284" r:id="rId36" xr:uid="{15334D8C-D637-478F-9430-121903D566FC}"/>
    <hyperlink ref="L285" r:id="rId37" xr:uid="{80A78F5E-AFAD-4BFF-BF98-14B765E8D145}"/>
    <hyperlink ref="A43:H43" r:id="rId38" display="* Vul hier de gemiddelde leeftijd van de werknemers in op 1 januari van het huidige + voorgaande jaar in.Hou bij de berekening rekening met het werkregime van de werknemers (raadpleeg voor een correcte berekening het document bereken je subsidies van Kind en Gezin" xr:uid="{336DE7D7-E10B-4329-963F-6604A00447E9}"/>
    <hyperlink ref="L43" r:id="rId39" display="https://www.kindengezin.be/kinderopvang/sector-babys-en-peuters/subsidies-en-financieel/berekening-van-je-subsidies/" xr:uid="{D0A1D3A7-464A-4FB9-B772-626382B96889}"/>
    <hyperlink ref="L44" r:id="rId40" xr:uid="{A2DFA05E-BC25-4CA0-BA48-006025C7A371}"/>
    <hyperlink ref="A3:H3" location="'Financieel luik trap 0-1'!A1" display="U werkt met vrije prijs (basissubsidie)? Gebruik Financieel luik trap 1" xr:uid="{32FD142F-0735-4EC2-ABA3-239495B520F5}"/>
    <hyperlink ref="A402:C402" location="Kasplan!A1" display="7. Kasplan: klik hier ▲" xr:uid="{914ABFBE-8C19-423E-A5C6-5E2B3C22D5B1}"/>
  </hyperlinks>
  <printOptions horizontalCentered="1"/>
  <pageMargins left="0.19685039370078741" right="0.27559055118110237" top="1.0416666666666667" bottom="0.51181102362204722" header="0.51181102362204722" footer="0.31496062992125984"/>
  <pageSetup paperSize="9" orientation="landscape" r:id="rId41"/>
  <headerFooter alignWithMargins="0">
    <oddHeader>&amp;R&amp;G</oddHeader>
    <oddFooter>&amp;L&amp;"-,Standaard"november 2017&amp;C&amp;"-,Cursief"Financieel luik trap 2 en 3&amp;R&amp;"-,Cursief"p. &amp;P</oddFooter>
  </headerFooter>
  <rowBreaks count="11" manualBreakCount="11">
    <brk id="21" max="10" man="1"/>
    <brk id="48" max="10" man="1"/>
    <brk id="96" max="16383" man="1"/>
    <brk id="123" max="10" man="1"/>
    <brk id="159" max="10" man="1"/>
    <brk id="189" max="10" man="1"/>
    <brk id="249" max="10" man="1"/>
    <brk id="271" max="10" man="1"/>
    <brk id="307" max="10" man="1"/>
    <brk id="334" max="10" man="1"/>
    <brk id="356" max="10" man="1"/>
  </rowBreaks>
  <ignoredErrors>
    <ignoredError sqref="G57" formulaRange="1"/>
  </ignoredErrors>
  <drawing r:id="rId42"/>
  <legacyDrawing r:id="rId43"/>
  <legacyDrawingHF r:id="rId44"/>
  <mc:AlternateContent xmlns:mc="http://schemas.openxmlformats.org/markup-compatibility/2006">
    <mc:Choice Requires="x14">
      <controls>
        <mc:AlternateContent xmlns:mc="http://schemas.openxmlformats.org/markup-compatibility/2006">
          <mc:Choice Requires="x14">
            <control shapeId="43009" r:id="rId45" name="Drop Down 1">
              <controlPr defaultSize="0" autoLine="0" autoPict="0" altText="Maak uw keuze...">
                <anchor moveWithCells="1">
                  <from>
                    <xdr:col>1</xdr:col>
                    <xdr:colOff>1181100</xdr:colOff>
                    <xdr:row>22</xdr:row>
                    <xdr:rowOff>83820</xdr:rowOff>
                  </from>
                  <to>
                    <xdr:col>4</xdr:col>
                    <xdr:colOff>441960</xdr:colOff>
                    <xdr:row>23</xdr:row>
                    <xdr:rowOff>160020</xdr:rowOff>
                  </to>
                </anchor>
              </controlPr>
            </control>
          </mc:Choice>
        </mc:AlternateContent>
        <mc:AlternateContent xmlns:mc="http://schemas.openxmlformats.org/markup-compatibility/2006">
          <mc:Choice Requires="x14">
            <control shapeId="43010" r:id="rId46" name="Selectievakje 2">
              <controlPr defaultSize="0" autoFill="0" autoLine="0" autoPict="0">
                <anchor moveWithCells="1" sizeWithCells="1">
                  <from>
                    <xdr:col>3</xdr:col>
                    <xdr:colOff>655320</xdr:colOff>
                    <xdr:row>329</xdr:row>
                    <xdr:rowOff>114300</xdr:rowOff>
                  </from>
                  <to>
                    <xdr:col>4</xdr:col>
                    <xdr:colOff>327660</xdr:colOff>
                    <xdr:row>330</xdr:row>
                    <xdr:rowOff>190500</xdr:rowOff>
                  </to>
                </anchor>
              </controlPr>
            </control>
          </mc:Choice>
        </mc:AlternateContent>
        <mc:AlternateContent xmlns:mc="http://schemas.openxmlformats.org/markup-compatibility/2006">
          <mc:Choice Requires="x14">
            <control shapeId="43011" r:id="rId47" name="Selectievakje 3">
              <controlPr defaultSize="0" autoFill="0" autoLine="0" autoPict="0">
                <anchor moveWithCells="1" sizeWithCells="1">
                  <from>
                    <xdr:col>5</xdr:col>
                    <xdr:colOff>0</xdr:colOff>
                    <xdr:row>329</xdr:row>
                    <xdr:rowOff>114300</xdr:rowOff>
                  </from>
                  <to>
                    <xdr:col>5</xdr:col>
                    <xdr:colOff>655320</xdr:colOff>
                    <xdr:row>330</xdr:row>
                    <xdr:rowOff>190500</xdr:rowOff>
                  </to>
                </anchor>
              </controlPr>
            </control>
          </mc:Choice>
        </mc:AlternateContent>
        <mc:AlternateContent xmlns:mc="http://schemas.openxmlformats.org/markup-compatibility/2006">
          <mc:Choice Requires="x14">
            <control shapeId="43012" r:id="rId48" name="Selectievakje 4">
              <controlPr defaultSize="0" autoFill="0" autoLine="0" autoPict="0">
                <anchor moveWithCells="1" sizeWithCells="1">
                  <from>
                    <xdr:col>1</xdr:col>
                    <xdr:colOff>60960</xdr:colOff>
                    <xdr:row>342</xdr:row>
                    <xdr:rowOff>68580</xdr:rowOff>
                  </from>
                  <to>
                    <xdr:col>1</xdr:col>
                    <xdr:colOff>533400</xdr:colOff>
                    <xdr:row>342</xdr:row>
                    <xdr:rowOff>274320</xdr:rowOff>
                  </to>
                </anchor>
              </controlPr>
            </control>
          </mc:Choice>
        </mc:AlternateContent>
        <mc:AlternateContent xmlns:mc="http://schemas.openxmlformats.org/markup-compatibility/2006">
          <mc:Choice Requires="x14">
            <control shapeId="43013" r:id="rId49" name="Selectievakje 5">
              <controlPr defaultSize="0" autoFill="0" autoLine="0" autoPict="0">
                <anchor moveWithCells="1" sizeWithCells="1">
                  <from>
                    <xdr:col>1</xdr:col>
                    <xdr:colOff>792480</xdr:colOff>
                    <xdr:row>342</xdr:row>
                    <xdr:rowOff>68580</xdr:rowOff>
                  </from>
                  <to>
                    <xdr:col>2</xdr:col>
                    <xdr:colOff>251460</xdr:colOff>
                    <xdr:row>342</xdr:row>
                    <xdr:rowOff>274320</xdr:rowOff>
                  </to>
                </anchor>
              </controlPr>
            </control>
          </mc:Choice>
        </mc:AlternateContent>
        <mc:AlternateContent xmlns:mc="http://schemas.openxmlformats.org/markup-compatibility/2006">
          <mc:Choice Requires="x14">
            <control shapeId="43014" r:id="rId50" name="Selectievakje 6">
              <controlPr defaultSize="0" autoFill="0" autoLine="0" autoPict="0">
                <anchor moveWithCells="1" sizeWithCells="1">
                  <from>
                    <xdr:col>2</xdr:col>
                    <xdr:colOff>518160</xdr:colOff>
                    <xdr:row>382</xdr:row>
                    <xdr:rowOff>22860</xdr:rowOff>
                  </from>
                  <to>
                    <xdr:col>3</xdr:col>
                    <xdr:colOff>167640</xdr:colOff>
                    <xdr:row>383</xdr:row>
                    <xdr:rowOff>0</xdr:rowOff>
                  </to>
                </anchor>
              </controlPr>
            </control>
          </mc:Choice>
        </mc:AlternateContent>
        <mc:AlternateContent xmlns:mc="http://schemas.openxmlformats.org/markup-compatibility/2006">
          <mc:Choice Requires="x14">
            <control shapeId="43015" r:id="rId51" name="Selectievakje 7">
              <controlPr defaultSize="0" autoFill="0" autoLine="0" autoPict="0">
                <anchor moveWithCells="1" sizeWithCells="1">
                  <from>
                    <xdr:col>2</xdr:col>
                    <xdr:colOff>518160</xdr:colOff>
                    <xdr:row>383</xdr:row>
                    <xdr:rowOff>38100</xdr:rowOff>
                  </from>
                  <to>
                    <xdr:col>3</xdr:col>
                    <xdr:colOff>167640</xdr:colOff>
                    <xdr:row>383</xdr:row>
                    <xdr:rowOff>228600</xdr:rowOff>
                  </to>
                </anchor>
              </controlPr>
            </control>
          </mc:Choice>
        </mc:AlternateContent>
        <mc:AlternateContent xmlns:mc="http://schemas.openxmlformats.org/markup-compatibility/2006">
          <mc:Choice Requires="x14">
            <control shapeId="43016" r:id="rId52" name="Selectievakje 8">
              <controlPr defaultSize="0" autoFill="0" autoLine="0" autoPict="0">
                <anchor moveWithCells="1" sizeWithCells="1">
                  <from>
                    <xdr:col>3</xdr:col>
                    <xdr:colOff>594360</xdr:colOff>
                    <xdr:row>382</xdr:row>
                    <xdr:rowOff>22860</xdr:rowOff>
                  </from>
                  <to>
                    <xdr:col>4</xdr:col>
                    <xdr:colOff>449580</xdr:colOff>
                    <xdr:row>383</xdr:row>
                    <xdr:rowOff>0</xdr:rowOff>
                  </to>
                </anchor>
              </controlPr>
            </control>
          </mc:Choice>
        </mc:AlternateContent>
        <mc:AlternateContent xmlns:mc="http://schemas.openxmlformats.org/markup-compatibility/2006">
          <mc:Choice Requires="x14">
            <control shapeId="43017" r:id="rId53" name="Selectievakje 9">
              <controlPr defaultSize="0" autoFill="0" autoLine="0" autoPict="0">
                <anchor moveWithCells="1" sizeWithCells="1">
                  <from>
                    <xdr:col>3</xdr:col>
                    <xdr:colOff>594360</xdr:colOff>
                    <xdr:row>383</xdr:row>
                    <xdr:rowOff>38100</xdr:rowOff>
                  </from>
                  <to>
                    <xdr:col>4</xdr:col>
                    <xdr:colOff>449580</xdr:colOff>
                    <xdr:row>384</xdr:row>
                    <xdr:rowOff>0</xdr:rowOff>
                  </to>
                </anchor>
              </controlPr>
            </control>
          </mc:Choice>
        </mc:AlternateContent>
        <mc:AlternateContent xmlns:mc="http://schemas.openxmlformats.org/markup-compatibility/2006">
          <mc:Choice Requires="x14">
            <control shapeId="43018" r:id="rId54" name="Selectievakje 10">
              <controlPr defaultSize="0" autoFill="0" autoLine="0" autoPict="0">
                <anchor moveWithCells="1" sizeWithCells="1">
                  <from>
                    <xdr:col>1</xdr:col>
                    <xdr:colOff>0</xdr:colOff>
                    <xdr:row>390</xdr:row>
                    <xdr:rowOff>68580</xdr:rowOff>
                  </from>
                  <to>
                    <xdr:col>1</xdr:col>
                    <xdr:colOff>472440</xdr:colOff>
                    <xdr:row>391</xdr:row>
                    <xdr:rowOff>7620</xdr:rowOff>
                  </to>
                </anchor>
              </controlPr>
            </control>
          </mc:Choice>
        </mc:AlternateContent>
        <mc:AlternateContent xmlns:mc="http://schemas.openxmlformats.org/markup-compatibility/2006">
          <mc:Choice Requires="x14">
            <control shapeId="43019" r:id="rId55" name="Selectievakje 11">
              <controlPr defaultSize="0" autoFill="0" autoLine="0" autoPict="0">
                <anchor moveWithCells="1" sizeWithCells="1">
                  <from>
                    <xdr:col>1</xdr:col>
                    <xdr:colOff>876300</xdr:colOff>
                    <xdr:row>390</xdr:row>
                    <xdr:rowOff>76200</xdr:rowOff>
                  </from>
                  <to>
                    <xdr:col>2</xdr:col>
                    <xdr:colOff>342900</xdr:colOff>
                    <xdr:row>391</xdr:row>
                    <xdr:rowOff>15240</xdr:rowOff>
                  </to>
                </anchor>
              </controlPr>
            </control>
          </mc:Choice>
        </mc:AlternateContent>
        <mc:AlternateContent xmlns:mc="http://schemas.openxmlformats.org/markup-compatibility/2006">
          <mc:Choice Requires="x14">
            <control shapeId="43020" r:id="rId56" name="Selectievakje 12">
              <controlPr defaultSize="0" autoFill="0" autoLine="0" autoPict="0">
                <anchor moveWithCells="1" sizeWithCells="1">
                  <from>
                    <xdr:col>2</xdr:col>
                    <xdr:colOff>518160</xdr:colOff>
                    <xdr:row>383</xdr:row>
                    <xdr:rowOff>22860</xdr:rowOff>
                  </from>
                  <to>
                    <xdr:col>3</xdr:col>
                    <xdr:colOff>167640</xdr:colOff>
                    <xdr:row>383</xdr:row>
                    <xdr:rowOff>236220</xdr:rowOff>
                  </to>
                </anchor>
              </controlPr>
            </control>
          </mc:Choice>
        </mc:AlternateContent>
        <mc:AlternateContent xmlns:mc="http://schemas.openxmlformats.org/markup-compatibility/2006">
          <mc:Choice Requires="x14">
            <control shapeId="43021" r:id="rId57" name="Selectievakje 13">
              <controlPr defaultSize="0" autoFill="0" autoLine="0" autoPict="0">
                <anchor moveWithCells="1" sizeWithCells="1">
                  <from>
                    <xdr:col>2</xdr:col>
                    <xdr:colOff>518160</xdr:colOff>
                    <xdr:row>384</xdr:row>
                    <xdr:rowOff>38100</xdr:rowOff>
                  </from>
                  <to>
                    <xdr:col>3</xdr:col>
                    <xdr:colOff>167640</xdr:colOff>
                    <xdr:row>384</xdr:row>
                    <xdr:rowOff>228600</xdr:rowOff>
                  </to>
                </anchor>
              </controlPr>
            </control>
          </mc:Choice>
        </mc:AlternateContent>
        <mc:AlternateContent xmlns:mc="http://schemas.openxmlformats.org/markup-compatibility/2006">
          <mc:Choice Requires="x14">
            <control shapeId="43022" r:id="rId58" name="Selectievakje 14">
              <controlPr defaultSize="0" autoFill="0" autoLine="0" autoPict="0">
                <anchor moveWithCells="1" sizeWithCells="1">
                  <from>
                    <xdr:col>3</xdr:col>
                    <xdr:colOff>594360</xdr:colOff>
                    <xdr:row>384</xdr:row>
                    <xdr:rowOff>38100</xdr:rowOff>
                  </from>
                  <to>
                    <xdr:col>4</xdr:col>
                    <xdr:colOff>449580</xdr:colOff>
                    <xdr:row>385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41"/>
  <sheetViews>
    <sheetView showGridLines="0" topLeftCell="A23" zoomScaleNormal="100" workbookViewId="0">
      <selection activeCell="D41" sqref="D41"/>
    </sheetView>
  </sheetViews>
  <sheetFormatPr defaultColWidth="9.109375" defaultRowHeight="14.4" x14ac:dyDescent="0.3"/>
  <cols>
    <col min="1" max="1" width="6.5546875" style="117" customWidth="1"/>
    <col min="2" max="2" width="17.88671875" style="117" customWidth="1"/>
    <col min="3" max="3" width="13.88671875" style="117" customWidth="1"/>
    <col min="4" max="9" width="12.88671875" style="117" customWidth="1"/>
    <col min="10" max="11" width="12.88671875" style="142" customWidth="1"/>
    <col min="12" max="12" width="28.109375" style="117" customWidth="1"/>
    <col min="13" max="13" width="17.33203125" style="117" customWidth="1"/>
    <col min="14" max="15" width="9.109375" style="117"/>
    <col min="16" max="16" width="12.109375" style="117" customWidth="1"/>
    <col min="17" max="16384" width="9.109375" style="117"/>
  </cols>
  <sheetData>
    <row r="1" spans="1:16" ht="18" x14ac:dyDescent="0.3">
      <c r="A1" s="654" t="s">
        <v>796</v>
      </c>
      <c r="B1" s="619"/>
      <c r="C1" s="3"/>
      <c r="D1" s="1101" t="s">
        <v>810</v>
      </c>
      <c r="E1" s="1101"/>
      <c r="F1" s="1101"/>
      <c r="G1" s="1101"/>
      <c r="H1" s="1101"/>
      <c r="I1" s="1102"/>
      <c r="J1" s="1102"/>
      <c r="K1" s="659"/>
      <c r="L1" s="436" t="s">
        <v>182</v>
      </c>
      <c r="M1" s="438"/>
    </row>
    <row r="2" spans="1:16" x14ac:dyDescent="0.3">
      <c r="A2" s="132"/>
      <c r="B2" s="132"/>
      <c r="D2" s="3"/>
      <c r="E2" s="438"/>
      <c r="F2" s="1103"/>
      <c r="G2" s="1103"/>
      <c r="H2" s="1103"/>
      <c r="I2" s="655"/>
      <c r="J2" s="660"/>
      <c r="K2" s="660"/>
      <c r="L2" s="436"/>
      <c r="M2" s="438"/>
    </row>
    <row r="3" spans="1:16" x14ac:dyDescent="0.3">
      <c r="A3" s="1067" t="s">
        <v>808</v>
      </c>
      <c r="B3" s="1067"/>
      <c r="C3" s="1067"/>
      <c r="D3" s="1067"/>
      <c r="E3" s="1067"/>
      <c r="F3" s="1067"/>
      <c r="G3" s="1067"/>
      <c r="H3" s="1067"/>
      <c r="I3" s="475"/>
      <c r="J3" s="475"/>
      <c r="K3" s="475"/>
      <c r="L3" s="479"/>
      <c r="M3" s="479"/>
      <c r="N3" s="479"/>
      <c r="O3" s="436"/>
      <c r="P3" s="438"/>
    </row>
    <row r="4" spans="1:16" x14ac:dyDescent="0.3">
      <c r="A4" s="459"/>
      <c r="B4" s="459"/>
      <c r="C4" s="459"/>
      <c r="D4" s="459"/>
      <c r="E4" s="459"/>
      <c r="F4" s="1090"/>
      <c r="G4" s="1090"/>
      <c r="H4" s="1090"/>
      <c r="I4" s="480"/>
      <c r="J4" s="661"/>
      <c r="K4" s="661"/>
      <c r="L4" s="436"/>
      <c r="M4" s="438"/>
    </row>
    <row r="5" spans="1:16" ht="72" customHeight="1" x14ac:dyDescent="0.3">
      <c r="A5" s="1091" t="s">
        <v>756</v>
      </c>
      <c r="B5" s="1091"/>
      <c r="C5" s="1091"/>
      <c r="D5" s="1091"/>
      <c r="E5" s="1091"/>
      <c r="F5" s="1091"/>
      <c r="G5" s="1091"/>
      <c r="H5" s="1091"/>
      <c r="I5" s="474"/>
      <c r="J5" s="662"/>
      <c r="K5" s="662"/>
      <c r="L5" s="436"/>
      <c r="M5" s="438"/>
    </row>
    <row r="6" spans="1:16" x14ac:dyDescent="0.3">
      <c r="A6" s="480"/>
      <c r="B6" s="480"/>
      <c r="C6" s="480"/>
      <c r="D6" s="480"/>
      <c r="E6" s="480"/>
      <c r="F6" s="1090"/>
      <c r="G6" s="1090"/>
      <c r="H6" s="1090"/>
      <c r="I6" s="480"/>
      <c r="J6" s="661"/>
      <c r="K6" s="661"/>
      <c r="L6" s="436"/>
      <c r="M6" s="438"/>
    </row>
    <row r="7" spans="1:16" ht="57" customHeight="1" x14ac:dyDescent="0.3">
      <c r="A7" s="1091" t="s">
        <v>575</v>
      </c>
      <c r="B7" s="1091"/>
      <c r="C7" s="1091"/>
      <c r="D7" s="1091"/>
      <c r="E7" s="1091"/>
      <c r="F7" s="1091"/>
      <c r="G7" s="1091"/>
      <c r="H7" s="1091"/>
      <c r="I7" s="474"/>
      <c r="J7" s="662"/>
      <c r="K7" s="662"/>
      <c r="L7" s="116"/>
      <c r="M7" s="116"/>
    </row>
    <row r="8" spans="1:16" x14ac:dyDescent="0.3">
      <c r="A8" s="474"/>
      <c r="B8" s="474"/>
      <c r="C8" s="474"/>
      <c r="D8" s="474"/>
      <c r="E8" s="474"/>
      <c r="F8" s="474"/>
      <c r="G8" s="474"/>
      <c r="H8" s="474"/>
      <c r="I8" s="474"/>
      <c r="J8" s="662"/>
      <c r="K8" s="662"/>
      <c r="L8" s="116"/>
      <c r="M8" s="116"/>
    </row>
    <row r="9" spans="1:16" ht="15" customHeight="1" x14ac:dyDescent="0.3">
      <c r="A9" s="1091" t="s">
        <v>183</v>
      </c>
      <c r="B9" s="1091"/>
      <c r="C9" s="1091"/>
      <c r="D9" s="1091"/>
      <c r="E9" s="1091"/>
      <c r="F9" s="1091"/>
      <c r="G9" s="1091"/>
      <c r="H9" s="1091"/>
      <c r="I9" s="474"/>
      <c r="J9" s="662"/>
      <c r="K9" s="662"/>
      <c r="L9" s="116"/>
      <c r="M9" s="116"/>
    </row>
    <row r="10" spans="1:16" x14ac:dyDescent="0.3">
      <c r="A10" s="1026" t="s">
        <v>802</v>
      </c>
      <c r="B10" s="1026"/>
      <c r="C10" s="136"/>
      <c r="D10" s="136"/>
      <c r="E10" s="136"/>
      <c r="F10" s="136"/>
      <c r="G10" s="136"/>
      <c r="H10" s="136"/>
      <c r="I10" s="136"/>
      <c r="J10" s="663"/>
      <c r="K10" s="663"/>
      <c r="L10" s="116"/>
      <c r="M10" s="116"/>
    </row>
    <row r="11" spans="1:16" ht="15.75" customHeight="1" x14ac:dyDescent="0.3">
      <c r="A11" s="1026" t="s">
        <v>803</v>
      </c>
      <c r="B11" s="1026"/>
      <c r="C11" s="136"/>
      <c r="D11" s="136"/>
      <c r="E11" s="136"/>
      <c r="F11" s="136"/>
      <c r="G11" s="136"/>
      <c r="H11" s="136"/>
      <c r="I11" s="136"/>
      <c r="J11" s="663"/>
      <c r="K11" s="663"/>
      <c r="L11" s="116"/>
      <c r="M11" s="116"/>
    </row>
    <row r="12" spans="1:16" x14ac:dyDescent="0.3">
      <c r="A12" s="1026" t="s">
        <v>804</v>
      </c>
      <c r="B12" s="1026"/>
      <c r="C12" s="136"/>
      <c r="D12" s="136"/>
      <c r="E12" s="136"/>
      <c r="F12" s="136"/>
      <c r="G12" s="136"/>
      <c r="H12" s="136"/>
      <c r="I12" s="136"/>
      <c r="J12" s="663"/>
      <c r="K12" s="663"/>
      <c r="L12" s="116"/>
      <c r="M12" s="116"/>
    </row>
    <row r="13" spans="1:16" x14ac:dyDescent="0.3">
      <c r="A13" s="1026" t="s">
        <v>805</v>
      </c>
      <c r="B13" s="1026"/>
      <c r="C13" s="136"/>
      <c r="D13" s="136"/>
      <c r="E13" s="136"/>
      <c r="F13" s="136"/>
      <c r="G13" s="136"/>
      <c r="H13" s="136"/>
      <c r="I13" s="136"/>
      <c r="J13" s="663"/>
      <c r="K13" s="663"/>
      <c r="L13" s="116"/>
      <c r="M13" s="116"/>
    </row>
    <row r="14" spans="1:16" x14ac:dyDescent="0.3">
      <c r="A14" s="1026" t="s">
        <v>806</v>
      </c>
      <c r="B14" s="1026"/>
      <c r="C14" s="136"/>
      <c r="D14" s="136"/>
      <c r="E14" s="136"/>
      <c r="F14" s="136"/>
      <c r="G14" s="136"/>
      <c r="H14" s="136"/>
      <c r="I14" s="136"/>
      <c r="J14" s="663"/>
      <c r="K14" s="663"/>
      <c r="L14" s="116"/>
      <c r="M14" s="116"/>
    </row>
    <row r="15" spans="1:16" x14ac:dyDescent="0.3">
      <c r="A15" s="1026" t="s">
        <v>807</v>
      </c>
      <c r="B15" s="1026"/>
      <c r="C15" s="136"/>
      <c r="D15" s="136"/>
      <c r="E15" s="136"/>
      <c r="F15" s="136"/>
      <c r="G15" s="136"/>
      <c r="H15" s="136"/>
      <c r="I15" s="136"/>
      <c r="J15" s="663"/>
      <c r="K15" s="663"/>
      <c r="L15" s="116"/>
      <c r="M15" s="116"/>
    </row>
    <row r="16" spans="1:16" ht="15.75" customHeight="1" x14ac:dyDescent="0.3">
      <c r="A16" s="118"/>
      <c r="B16" s="118"/>
      <c r="C16" s="118"/>
      <c r="D16" s="118"/>
      <c r="E16" s="118"/>
      <c r="F16" s="118"/>
      <c r="G16" s="118"/>
      <c r="H16" s="118"/>
      <c r="I16" s="118"/>
      <c r="J16" s="118"/>
      <c r="K16" s="118"/>
      <c r="L16" s="116"/>
      <c r="M16" s="116"/>
    </row>
    <row r="17" spans="1:22" ht="15.75" customHeight="1" x14ac:dyDescent="0.3">
      <c r="A17" s="1104" t="s">
        <v>700</v>
      </c>
      <c r="B17" s="1104"/>
      <c r="C17" s="1104"/>
      <c r="D17" s="1104"/>
      <c r="E17" s="1104"/>
      <c r="F17" s="1104"/>
      <c r="G17" s="1104"/>
      <c r="H17" s="1104"/>
      <c r="I17" s="137"/>
      <c r="J17" s="137"/>
      <c r="K17" s="137"/>
      <c r="L17" s="116"/>
      <c r="M17" s="116"/>
    </row>
    <row r="18" spans="1:22" ht="12.75" customHeight="1" x14ac:dyDescent="0.3">
      <c r="A18" s="137"/>
      <c r="B18" s="137"/>
      <c r="C18" s="137"/>
      <c r="D18" s="137"/>
      <c r="E18" s="137"/>
      <c r="F18" s="137"/>
      <c r="G18" s="137"/>
      <c r="H18" s="137"/>
      <c r="I18" s="137"/>
      <c r="J18" s="137"/>
      <c r="K18" s="137"/>
      <c r="L18" s="116"/>
      <c r="M18" s="116"/>
    </row>
    <row r="19" spans="1:22" ht="12.75" customHeight="1" x14ac:dyDescent="0.3">
      <c r="A19" s="1084" t="s">
        <v>184</v>
      </c>
      <c r="B19" s="1084"/>
      <c r="C19" s="1084"/>
      <c r="D19" s="1084"/>
      <c r="E19" s="1084"/>
      <c r="F19" s="118"/>
      <c r="G19" s="118"/>
      <c r="H19" s="118"/>
      <c r="I19" s="118"/>
      <c r="J19" s="118"/>
      <c r="K19" s="118"/>
      <c r="L19" s="116"/>
      <c r="M19" s="116"/>
    </row>
    <row r="20" spans="1:22" ht="12" customHeight="1" x14ac:dyDescent="0.3">
      <c r="A20" s="477"/>
      <c r="B20" s="477"/>
      <c r="C20" s="477"/>
      <c r="D20" s="477"/>
      <c r="E20" s="477"/>
      <c r="F20" s="118"/>
      <c r="G20" s="118"/>
      <c r="H20" s="118"/>
      <c r="I20" s="118"/>
      <c r="J20" s="118"/>
      <c r="K20" s="118"/>
      <c r="L20" s="116"/>
      <c r="M20" s="116"/>
    </row>
    <row r="21" spans="1:22" ht="11.25" customHeight="1" x14ac:dyDescent="0.3">
      <c r="A21" s="139"/>
    </row>
    <row r="22" spans="1:22" ht="15.6" x14ac:dyDescent="0.3">
      <c r="A22" s="996" t="s">
        <v>802</v>
      </c>
      <c r="B22" s="996"/>
      <c r="C22" s="304"/>
      <c r="D22" s="305"/>
      <c r="E22" s="305"/>
      <c r="F22" s="305"/>
      <c r="G22" s="305"/>
      <c r="H22" s="305"/>
      <c r="I22" s="305"/>
      <c r="J22" s="305"/>
      <c r="K22" s="305"/>
      <c r="L22" s="472"/>
    </row>
    <row r="23" spans="1:22" ht="10.5" customHeight="1" x14ac:dyDescent="0.3">
      <c r="L23" s="620"/>
    </row>
    <row r="24" spans="1:22" x14ac:dyDescent="0.3">
      <c r="A24" s="117" t="s">
        <v>25</v>
      </c>
      <c r="C24" s="140">
        <v>1</v>
      </c>
      <c r="G24" s="620" t="s">
        <v>415</v>
      </c>
      <c r="H24" s="801">
        <f>IF(C24=2,Subsidiebedragen!B24,Subsidiebedragen!B5)</f>
        <v>846.5</v>
      </c>
      <c r="I24" s="798"/>
      <c r="J24" s="743"/>
      <c r="K24" s="743"/>
      <c r="L24" s="621"/>
    </row>
    <row r="25" spans="1:22" x14ac:dyDescent="0.3">
      <c r="G25" s="620" t="s">
        <v>850</v>
      </c>
      <c r="H25" s="801">
        <f>IF(C24=2,Subsidiebedragen!B29,Subsidiebedragen!B10)</f>
        <v>26.3</v>
      </c>
      <c r="I25" s="798"/>
      <c r="J25" s="743"/>
      <c r="K25" s="743"/>
      <c r="L25" s="620"/>
      <c r="P25" s="143"/>
      <c r="Q25" s="143"/>
      <c r="R25" s="143"/>
      <c r="S25" s="143"/>
      <c r="T25" s="143"/>
      <c r="U25" s="143"/>
      <c r="V25" s="143"/>
    </row>
    <row r="26" spans="1:22" x14ac:dyDescent="0.3">
      <c r="A26" s="900" t="s">
        <v>26</v>
      </c>
      <c r="B26" s="900"/>
      <c r="C26" s="307">
        <v>0</v>
      </c>
      <c r="D26" s="900"/>
      <c r="E26" s="900"/>
      <c r="F26" s="900"/>
      <c r="G26" s="620" t="s">
        <v>851</v>
      </c>
      <c r="H26" s="801">
        <f>IF(C24=2,Subsidiebedragen!B25,Subsidiebedragen!B6)</f>
        <v>5948.18</v>
      </c>
      <c r="I26" s="798"/>
      <c r="J26" s="743"/>
      <c r="K26" s="743"/>
      <c r="L26" s="620"/>
    </row>
    <row r="27" spans="1:22" ht="15" customHeight="1" x14ac:dyDescent="0.3">
      <c r="A27" s="900" t="s">
        <v>27</v>
      </c>
      <c r="B27" s="900"/>
      <c r="C27" s="307">
        <v>0</v>
      </c>
      <c r="D27" s="900"/>
      <c r="E27" s="900"/>
      <c r="F27" s="900"/>
      <c r="G27" s="620" t="s">
        <v>853</v>
      </c>
      <c r="H27" s="802">
        <f>H28*(C28-20)</f>
        <v>-2149.4</v>
      </c>
      <c r="L27" s="620"/>
    </row>
    <row r="28" spans="1:22" ht="27.6" customHeight="1" x14ac:dyDescent="0.3">
      <c r="A28" s="1030" t="s">
        <v>781</v>
      </c>
      <c r="B28" s="870"/>
      <c r="C28" s="307">
        <v>0</v>
      </c>
      <c r="D28" s="742"/>
      <c r="E28" s="742"/>
      <c r="F28" s="742"/>
      <c r="G28" s="620" t="s">
        <v>852</v>
      </c>
      <c r="H28" s="802">
        <f>IF(C24=2,Subsidiebedragen!B26,Subsidiebedragen!B7)</f>
        <v>107.47</v>
      </c>
      <c r="L28" s="620"/>
    </row>
    <row r="29" spans="1:22" x14ac:dyDescent="0.3">
      <c r="A29" s="447"/>
      <c r="B29" s="447"/>
      <c r="C29" s="146"/>
      <c r="D29" s="742"/>
      <c r="E29" s="742"/>
      <c r="F29" s="742"/>
      <c r="L29" s="622"/>
    </row>
    <row r="30" spans="1:22" x14ac:dyDescent="0.3">
      <c r="A30" s="900" t="s">
        <v>408</v>
      </c>
      <c r="B30" s="900"/>
      <c r="C30" s="307">
        <v>0</v>
      </c>
      <c r="D30" s="968" t="s">
        <v>520</v>
      </c>
      <c r="E30" s="968"/>
      <c r="F30" s="968"/>
      <c r="G30" s="968"/>
      <c r="H30" s="968"/>
      <c r="I30" s="442"/>
      <c r="J30" s="664"/>
      <c r="K30" s="664"/>
    </row>
    <row r="31" spans="1:22" x14ac:dyDescent="0.3">
      <c r="A31" s="900" t="s">
        <v>409</v>
      </c>
      <c r="B31" s="900"/>
      <c r="C31" s="307">
        <v>0</v>
      </c>
      <c r="D31" s="1084" t="s">
        <v>521</v>
      </c>
      <c r="E31" s="1084"/>
      <c r="F31" s="1084"/>
      <c r="G31" s="1084"/>
      <c r="H31" s="1084"/>
      <c r="I31" s="477"/>
      <c r="J31" s="630"/>
      <c r="K31" s="630"/>
    </row>
    <row r="32" spans="1:22" ht="28.95" customHeight="1" x14ac:dyDescent="0.3">
      <c r="A32" s="447"/>
      <c r="B32" s="447"/>
      <c r="C32" s="146"/>
      <c r="D32" s="1084"/>
      <c r="E32" s="1084"/>
      <c r="F32" s="1084"/>
      <c r="G32" s="1084"/>
      <c r="H32" s="1084"/>
      <c r="I32" s="477"/>
      <c r="J32" s="630"/>
      <c r="K32" s="630"/>
    </row>
    <row r="33" spans="1:12" ht="29.25" customHeight="1" x14ac:dyDescent="0.3">
      <c r="A33" s="1105" t="s">
        <v>462</v>
      </c>
      <c r="B33" s="1105"/>
      <c r="C33" s="308">
        <v>0</v>
      </c>
      <c r="D33" s="1028" t="s">
        <v>761</v>
      </c>
      <c r="E33" s="1029"/>
      <c r="F33" s="1029"/>
      <c r="G33" s="1029"/>
      <c r="H33" s="1029"/>
      <c r="I33" s="462"/>
      <c r="J33" s="665"/>
      <c r="K33" s="665"/>
    </row>
    <row r="34" spans="1:12" ht="43.5" customHeight="1" x14ac:dyDescent="0.3">
      <c r="A34" s="1106" t="s">
        <v>757</v>
      </c>
      <c r="B34" s="1106"/>
      <c r="C34" s="308">
        <v>0</v>
      </c>
      <c r="D34" s="1028" t="s">
        <v>478</v>
      </c>
      <c r="E34" s="1028"/>
      <c r="F34" s="1028"/>
      <c r="G34" s="1028"/>
      <c r="H34" s="1028"/>
      <c r="I34" s="461"/>
      <c r="J34" s="666"/>
      <c r="K34" s="666"/>
    </row>
    <row r="35" spans="1:12" x14ac:dyDescent="0.3">
      <c r="A35" s="1107" t="s">
        <v>477</v>
      </c>
      <c r="B35" s="1107"/>
      <c r="C35" s="623">
        <f>C33-C34</f>
        <v>0</v>
      </c>
      <c r="D35" s="461"/>
      <c r="E35" s="462"/>
      <c r="F35" s="462"/>
      <c r="G35" s="462"/>
      <c r="H35" s="462"/>
      <c r="I35" s="462"/>
      <c r="J35" s="665"/>
      <c r="K35" s="665"/>
    </row>
    <row r="36" spans="1:12" ht="26.25" customHeight="1" x14ac:dyDescent="0.3">
      <c r="A36" s="447"/>
      <c r="B36" s="447"/>
      <c r="D36" s="658" t="s">
        <v>28</v>
      </c>
      <c r="E36" s="658" t="s">
        <v>29</v>
      </c>
      <c r="F36" s="658" t="s">
        <v>650</v>
      </c>
      <c r="K36" s="804"/>
    </row>
    <row r="37" spans="1:12" x14ac:dyDescent="0.3">
      <c r="A37" s="900" t="s">
        <v>419</v>
      </c>
      <c r="B37" s="900"/>
      <c r="D37" s="624">
        <f>IF($C24=1,0,$H24)</f>
        <v>0</v>
      </c>
      <c r="E37" s="624">
        <f>IF($C24=1,0,$H24)</f>
        <v>0</v>
      </c>
      <c r="F37" s="624">
        <f>IF($C24=1,0,$H24)</f>
        <v>0</v>
      </c>
      <c r="G37" s="149" t="s">
        <v>420</v>
      </c>
      <c r="H37" s="149"/>
      <c r="I37" s="150"/>
      <c r="J37" s="667"/>
      <c r="K37" s="803"/>
    </row>
    <row r="38" spans="1:12" x14ac:dyDescent="0.3">
      <c r="A38" s="900" t="s">
        <v>782</v>
      </c>
      <c r="B38" s="900"/>
      <c r="C38" s="1031"/>
      <c r="D38" s="624">
        <f>IF($C24=1,0,$H25)</f>
        <v>0</v>
      </c>
      <c r="E38" s="624">
        <f>IF($C24=1,0,$H25)</f>
        <v>0</v>
      </c>
      <c r="F38" s="624">
        <f>IF($C24=1,0,$H25)</f>
        <v>0</v>
      </c>
      <c r="G38" s="149" t="s">
        <v>421</v>
      </c>
      <c r="H38" s="149"/>
      <c r="I38" s="150"/>
      <c r="J38" s="667"/>
      <c r="K38" s="667"/>
    </row>
    <row r="39" spans="1:12" ht="30" customHeight="1" x14ac:dyDescent="0.3">
      <c r="A39" s="1112" t="s">
        <v>786</v>
      </c>
      <c r="B39" s="1113"/>
      <c r="C39" s="1114"/>
      <c r="D39" s="625">
        <f>IF($C24=1,0,$H26)</f>
        <v>0</v>
      </c>
      <c r="E39" s="625">
        <f>IF(C24=1,0,H26)</f>
        <v>0</v>
      </c>
      <c r="F39" s="625">
        <f>IF(C24=1,0,H26)</f>
        <v>0</v>
      </c>
      <c r="G39" s="150" t="s">
        <v>420</v>
      </c>
    </row>
    <row r="40" spans="1:12" x14ac:dyDescent="0.3">
      <c r="A40" s="1115" t="s">
        <v>779</v>
      </c>
      <c r="B40" s="967"/>
      <c r="C40" s="1031"/>
      <c r="D40" s="805">
        <f>IF($H27&lt;0,0,$H27)</f>
        <v>0</v>
      </c>
      <c r="E40" s="805">
        <f>IF($H27&lt;0, 0, $H27)</f>
        <v>0</v>
      </c>
      <c r="F40" s="212">
        <f>IF($H27&lt;0, 0, $H27)</f>
        <v>0</v>
      </c>
      <c r="G40" s="150" t="s">
        <v>780</v>
      </c>
    </row>
    <row r="41" spans="1:12" ht="34.5" customHeight="1" x14ac:dyDescent="0.3">
      <c r="A41" s="1029" t="s">
        <v>386</v>
      </c>
      <c r="B41" s="1029"/>
      <c r="C41" s="1116"/>
      <c r="D41" s="735">
        <v>0</v>
      </c>
      <c r="E41" s="735">
        <v>0</v>
      </c>
      <c r="F41" s="735">
        <v>0</v>
      </c>
      <c r="G41" s="1088" t="s">
        <v>519</v>
      </c>
      <c r="H41" s="1117"/>
      <c r="I41" s="1117"/>
      <c r="J41" s="1117"/>
      <c r="K41" s="629"/>
      <c r="L41" s="626" t="s">
        <v>99</v>
      </c>
    </row>
    <row r="42" spans="1:12" ht="20.25" customHeight="1" x14ac:dyDescent="0.3">
      <c r="A42" s="462"/>
      <c r="B42" s="462"/>
      <c r="C42" s="627"/>
      <c r="D42" s="628"/>
      <c r="E42" s="627"/>
      <c r="F42" s="629"/>
      <c r="G42" s="629"/>
      <c r="H42" s="629"/>
      <c r="I42" s="629"/>
      <c r="J42" s="629"/>
      <c r="K42" s="629"/>
      <c r="L42" s="152"/>
    </row>
    <row r="43" spans="1:12" ht="42.75" customHeight="1" x14ac:dyDescent="0.3">
      <c r="A43" s="1108" t="s">
        <v>813</v>
      </c>
      <c r="B43" s="1108"/>
      <c r="C43" s="1108"/>
      <c r="D43" s="1108"/>
      <c r="E43" s="1108"/>
      <c r="F43" s="1108"/>
      <c r="G43" s="1108"/>
      <c r="H43" s="1108"/>
      <c r="I43" s="870"/>
      <c r="J43" s="870"/>
      <c r="K43" s="870"/>
      <c r="L43" s="790" t="s">
        <v>784</v>
      </c>
    </row>
    <row r="44" spans="1:12" ht="32.25" customHeight="1" x14ac:dyDescent="0.3">
      <c r="A44" s="1108" t="s">
        <v>783</v>
      </c>
      <c r="B44" s="1109"/>
      <c r="C44" s="1109"/>
      <c r="D44" s="1109"/>
      <c r="E44" s="1109"/>
      <c r="F44" s="1109"/>
      <c r="G44" s="1109"/>
      <c r="H44" s="1109"/>
      <c r="I44" s="1109"/>
      <c r="J44" s="1109"/>
      <c r="K44" s="630"/>
      <c r="L44" s="626" t="s">
        <v>785</v>
      </c>
    </row>
    <row r="45" spans="1:12" ht="32.25" customHeight="1" x14ac:dyDescent="0.3">
      <c r="A45" s="1110" t="s">
        <v>787</v>
      </c>
      <c r="B45" s="1111"/>
      <c r="C45" s="1111"/>
      <c r="D45" s="1111"/>
      <c r="E45" s="1111"/>
      <c r="F45" s="1111"/>
      <c r="G45" s="1111"/>
      <c r="H45" s="1111"/>
      <c r="I45" s="1111"/>
      <c r="J45" s="1111"/>
      <c r="K45" s="1111"/>
      <c r="L45" s="626"/>
    </row>
    <row r="46" spans="1:12" ht="13.5" customHeight="1" x14ac:dyDescent="0.3">
      <c r="A46" s="732"/>
      <c r="B46" s="733"/>
      <c r="C46" s="733"/>
      <c r="D46" s="733"/>
      <c r="E46" s="733"/>
      <c r="F46" s="733"/>
      <c r="G46" s="733"/>
      <c r="H46" s="733"/>
      <c r="I46" s="733"/>
      <c r="J46" s="733"/>
      <c r="K46" s="630"/>
      <c r="L46" s="626"/>
    </row>
    <row r="47" spans="1:12" x14ac:dyDescent="0.3">
      <c r="A47" s="1069" t="s">
        <v>479</v>
      </c>
      <c r="B47" s="1069"/>
      <c r="C47" s="1069"/>
      <c r="D47" s="1069"/>
      <c r="E47" s="1069"/>
      <c r="F47" s="1069"/>
      <c r="G47" s="1069"/>
      <c r="H47" s="1069"/>
      <c r="I47" s="476"/>
      <c r="J47" s="668"/>
      <c r="K47" s="668"/>
      <c r="L47" s="470" t="s">
        <v>186</v>
      </c>
    </row>
    <row r="48" spans="1:12" x14ac:dyDescent="0.3">
      <c r="A48" s="153"/>
      <c r="B48" s="155"/>
      <c r="C48" s="155"/>
      <c r="D48" s="155"/>
      <c r="E48" s="155"/>
      <c r="F48" s="155"/>
      <c r="G48" s="155"/>
      <c r="H48" s="155"/>
      <c r="I48" s="155"/>
      <c r="J48" s="669"/>
      <c r="K48" s="669"/>
    </row>
    <row r="49" spans="1:12" ht="15.6" x14ac:dyDescent="0.3">
      <c r="A49" s="996" t="s">
        <v>803</v>
      </c>
      <c r="B49" s="996"/>
      <c r="C49" s="304"/>
      <c r="D49" s="305"/>
      <c r="E49" s="305"/>
      <c r="F49" s="305"/>
      <c r="G49" s="305"/>
      <c r="H49" s="305"/>
      <c r="I49" s="305"/>
      <c r="J49" s="305"/>
      <c r="K49" s="305"/>
      <c r="L49" s="470" t="s">
        <v>180</v>
      </c>
    </row>
    <row r="50" spans="1:12" ht="9.75" customHeight="1" x14ac:dyDescent="0.3">
      <c r="A50" s="156"/>
      <c r="B50" s="157"/>
      <c r="C50" s="447"/>
    </row>
    <row r="51" spans="1:12" ht="60" customHeight="1" x14ac:dyDescent="0.3">
      <c r="A51" s="1030" t="s">
        <v>459</v>
      </c>
      <c r="B51" s="1030"/>
      <c r="C51" s="1030"/>
      <c r="D51" s="1030"/>
      <c r="E51" s="1030"/>
      <c r="F51" s="1030"/>
      <c r="G51" s="1030"/>
      <c r="H51" s="1030"/>
      <c r="I51" s="463"/>
      <c r="J51" s="670"/>
      <c r="K51" s="670"/>
    </row>
    <row r="52" spans="1:12" ht="15.75" customHeight="1" x14ac:dyDescent="0.3">
      <c r="A52" s="463"/>
      <c r="B52" s="463"/>
      <c r="C52" s="463"/>
      <c r="D52" s="463"/>
      <c r="E52" s="463"/>
      <c r="F52" s="463"/>
      <c r="G52" s="463"/>
      <c r="H52" s="463"/>
      <c r="I52" s="463"/>
      <c r="J52" s="670"/>
      <c r="K52" s="670"/>
    </row>
    <row r="53" spans="1:12" x14ac:dyDescent="0.3">
      <c r="A53" s="157"/>
      <c r="B53" s="159"/>
      <c r="C53" s="157"/>
      <c r="D53" s="160"/>
      <c r="E53" s="157"/>
      <c r="F53" s="157"/>
      <c r="G53" s="451" t="s">
        <v>28</v>
      </c>
      <c r="H53" s="451" t="s">
        <v>29</v>
      </c>
      <c r="I53" s="451" t="s">
        <v>650</v>
      </c>
      <c r="J53" s="492"/>
      <c r="K53" s="492"/>
    </row>
    <row r="54" spans="1:12" ht="15" customHeight="1" x14ac:dyDescent="0.3">
      <c r="A54" s="1009" t="s">
        <v>701</v>
      </c>
      <c r="B54" s="1010"/>
      <c r="C54" s="1010"/>
      <c r="D54" s="1010"/>
      <c r="E54" s="1010"/>
      <c r="F54" s="161"/>
      <c r="G54" s="310">
        <v>0</v>
      </c>
      <c r="H54" s="390"/>
      <c r="I54" s="390"/>
      <c r="J54" s="418"/>
      <c r="K54" s="418"/>
      <c r="L54" s="470" t="s">
        <v>179</v>
      </c>
    </row>
    <row r="55" spans="1:12" ht="15" customHeight="1" x14ac:dyDescent="0.3">
      <c r="A55" s="1009" t="s">
        <v>702</v>
      </c>
      <c r="B55" s="1010"/>
      <c r="C55" s="1010"/>
      <c r="D55" s="1010"/>
      <c r="E55" s="1010"/>
      <c r="F55" s="460"/>
      <c r="G55" s="310">
        <v>0</v>
      </c>
      <c r="H55" s="310">
        <v>0</v>
      </c>
      <c r="I55" s="310">
        <v>0</v>
      </c>
      <c r="J55" s="419"/>
      <c r="K55" s="419"/>
      <c r="L55" s="470" t="s">
        <v>178</v>
      </c>
    </row>
    <row r="56" spans="1:12" ht="15" customHeight="1" x14ac:dyDescent="0.3">
      <c r="A56" s="1097" t="s">
        <v>30</v>
      </c>
      <c r="B56" s="1098"/>
      <c r="C56" s="1098"/>
      <c r="D56" s="1098"/>
      <c r="E56" s="1098"/>
      <c r="F56" s="163"/>
      <c r="G56" s="164">
        <f>G57+G66</f>
        <v>0</v>
      </c>
      <c r="H56" s="164">
        <f>H57+H66</f>
        <v>0</v>
      </c>
      <c r="I56" s="164">
        <f>I57+I66</f>
        <v>0</v>
      </c>
      <c r="J56" s="407"/>
      <c r="K56" s="407"/>
    </row>
    <row r="57" spans="1:12" ht="15" customHeight="1" x14ac:dyDescent="0.3">
      <c r="A57" s="1072" t="s">
        <v>31</v>
      </c>
      <c r="B57" s="1073"/>
      <c r="C57" s="1073"/>
      <c r="D57" s="1073"/>
      <c r="E57" s="1073"/>
      <c r="F57" s="473"/>
      <c r="G57" s="166">
        <f>SUM(G58:G65)</f>
        <v>0</v>
      </c>
      <c r="H57" s="166">
        <f>SUM(H58:H65)</f>
        <v>0</v>
      </c>
      <c r="I57" s="166">
        <f>SUM(I58:I65)</f>
        <v>0</v>
      </c>
      <c r="J57" s="406"/>
      <c r="K57" s="406"/>
    </row>
    <row r="58" spans="1:12" ht="15" customHeight="1" x14ac:dyDescent="0.3">
      <c r="A58" s="1095" t="s">
        <v>32</v>
      </c>
      <c r="B58" s="1096"/>
      <c r="C58" s="1096"/>
      <c r="D58" s="1096"/>
      <c r="E58" s="1096"/>
      <c r="F58" s="455"/>
      <c r="G58" s="311">
        <v>0</v>
      </c>
      <c r="H58" s="311">
        <v>0</v>
      </c>
      <c r="I58" s="311">
        <v>0</v>
      </c>
      <c r="J58" s="420"/>
      <c r="K58" s="420"/>
    </row>
    <row r="59" spans="1:12" ht="15" customHeight="1" x14ac:dyDescent="0.3">
      <c r="A59" s="1011" t="s">
        <v>703</v>
      </c>
      <c r="B59" s="1012"/>
      <c r="C59" s="1012"/>
      <c r="D59" s="1012"/>
      <c r="E59" s="1012"/>
      <c r="F59" s="449"/>
      <c r="G59" s="312">
        <v>0</v>
      </c>
      <c r="H59" s="312">
        <v>0</v>
      </c>
      <c r="I59" s="312">
        <v>0</v>
      </c>
      <c r="J59" s="420"/>
      <c r="K59" s="420"/>
    </row>
    <row r="60" spans="1:12" ht="15" customHeight="1" x14ac:dyDescent="0.3">
      <c r="A60" s="1011" t="s">
        <v>704</v>
      </c>
      <c r="B60" s="1012"/>
      <c r="C60" s="1012"/>
      <c r="D60" s="1012"/>
      <c r="E60" s="1012"/>
      <c r="F60" s="1085"/>
      <c r="G60" s="312">
        <v>0</v>
      </c>
      <c r="H60" s="312">
        <v>0</v>
      </c>
      <c r="I60" s="312">
        <v>0</v>
      </c>
      <c r="J60" s="420"/>
      <c r="K60" s="420"/>
    </row>
    <row r="61" spans="1:12" ht="45" customHeight="1" x14ac:dyDescent="0.3">
      <c r="A61" s="1011" t="s">
        <v>705</v>
      </c>
      <c r="B61" s="1012"/>
      <c r="C61" s="1012"/>
      <c r="D61" s="1012"/>
      <c r="E61" s="1012"/>
      <c r="F61" s="1085"/>
      <c r="G61" s="313">
        <v>0</v>
      </c>
      <c r="H61" s="313">
        <v>0</v>
      </c>
      <c r="I61" s="313">
        <v>0</v>
      </c>
      <c r="J61" s="421"/>
      <c r="K61" s="421"/>
    </row>
    <row r="62" spans="1:12" ht="45" customHeight="1" x14ac:dyDescent="0.3">
      <c r="A62" s="1011" t="s">
        <v>706</v>
      </c>
      <c r="B62" s="1012"/>
      <c r="C62" s="1012"/>
      <c r="D62" s="1012"/>
      <c r="E62" s="1012"/>
      <c r="F62" s="1085"/>
      <c r="G62" s="313">
        <v>0</v>
      </c>
      <c r="H62" s="313">
        <v>0</v>
      </c>
      <c r="I62" s="313">
        <v>0</v>
      </c>
      <c r="J62" s="421"/>
      <c r="K62" s="421"/>
    </row>
    <row r="63" spans="1:12" ht="15" customHeight="1" x14ac:dyDescent="0.3">
      <c r="A63" s="1011" t="s">
        <v>707</v>
      </c>
      <c r="B63" s="1012"/>
      <c r="C63" s="1012"/>
      <c r="D63" s="1012"/>
      <c r="E63" s="1012"/>
      <c r="F63" s="449"/>
      <c r="G63" s="312">
        <v>0</v>
      </c>
      <c r="H63" s="312">
        <v>0</v>
      </c>
      <c r="I63" s="312">
        <v>0</v>
      </c>
      <c r="J63" s="420"/>
      <c r="K63" s="420"/>
    </row>
    <row r="64" spans="1:12" ht="15" customHeight="1" x14ac:dyDescent="0.3">
      <c r="A64" s="1011" t="s">
        <v>708</v>
      </c>
      <c r="B64" s="1012"/>
      <c r="C64" s="1012"/>
      <c r="D64" s="1012"/>
      <c r="E64" s="1012"/>
      <c r="F64" s="449"/>
      <c r="G64" s="312">
        <v>0</v>
      </c>
      <c r="H64" s="312">
        <v>0</v>
      </c>
      <c r="I64" s="312">
        <v>0</v>
      </c>
      <c r="J64" s="420"/>
      <c r="K64" s="420"/>
    </row>
    <row r="65" spans="1:13" ht="30" customHeight="1" x14ac:dyDescent="0.3">
      <c r="A65" s="1013" t="s">
        <v>709</v>
      </c>
      <c r="B65" s="1014"/>
      <c r="C65" s="1014"/>
      <c r="D65" s="1014"/>
      <c r="E65" s="1014"/>
      <c r="F65" s="1015"/>
      <c r="G65" s="314">
        <v>0</v>
      </c>
      <c r="H65" s="314">
        <v>0</v>
      </c>
      <c r="I65" s="314">
        <v>0</v>
      </c>
      <c r="J65" s="421"/>
      <c r="K65" s="421"/>
    </row>
    <row r="66" spans="1:13" x14ac:dyDescent="0.3">
      <c r="A66" s="1070" t="s">
        <v>40</v>
      </c>
      <c r="B66" s="1071"/>
      <c r="C66" s="1071"/>
      <c r="D66" s="1071"/>
      <c r="E66" s="1071"/>
      <c r="F66" s="447"/>
      <c r="G66" s="315">
        <v>0</v>
      </c>
      <c r="H66" s="391"/>
      <c r="I66" s="391"/>
      <c r="J66" s="422"/>
      <c r="K66" s="422"/>
      <c r="L66" s="169"/>
    </row>
    <row r="67" spans="1:13" x14ac:dyDescent="0.3">
      <c r="A67" s="1009" t="s">
        <v>710</v>
      </c>
      <c r="B67" s="1010"/>
      <c r="C67" s="1010"/>
      <c r="D67" s="1010"/>
      <c r="E67" s="1010"/>
      <c r="F67" s="161"/>
      <c r="G67" s="316">
        <v>0</v>
      </c>
      <c r="H67" s="316">
        <v>0</v>
      </c>
      <c r="I67" s="316">
        <v>0</v>
      </c>
      <c r="J67" s="419"/>
      <c r="K67" s="419"/>
      <c r="L67" s="169"/>
    </row>
    <row r="68" spans="1:13" x14ac:dyDescent="0.3">
      <c r="A68" s="1006" t="s">
        <v>41</v>
      </c>
      <c r="B68" s="1007"/>
      <c r="C68" s="1007"/>
      <c r="D68" s="1007"/>
      <c r="E68" s="1007"/>
      <c r="F68" s="1008"/>
      <c r="G68" s="164">
        <f>SUM(G69:G71)</f>
        <v>0</v>
      </c>
      <c r="H68" s="164">
        <f>SUM(H69:H71)</f>
        <v>0</v>
      </c>
      <c r="I68" s="164">
        <f>SUM(I69:I71)</f>
        <v>0</v>
      </c>
      <c r="J68" s="407"/>
      <c r="K68" s="407"/>
      <c r="L68" s="470" t="s">
        <v>177</v>
      </c>
    </row>
    <row r="69" spans="1:13" x14ac:dyDescent="0.3">
      <c r="A69" s="1095" t="s">
        <v>711</v>
      </c>
      <c r="B69" s="1096"/>
      <c r="C69" s="1096"/>
      <c r="D69" s="1096"/>
      <c r="E69" s="1096"/>
      <c r="F69" s="456"/>
      <c r="G69" s="311">
        <v>0</v>
      </c>
      <c r="H69" s="311">
        <v>0</v>
      </c>
      <c r="I69" s="311">
        <v>0</v>
      </c>
      <c r="J69" s="420"/>
      <c r="K69" s="420"/>
      <c r="L69" s="169"/>
    </row>
    <row r="70" spans="1:13" x14ac:dyDescent="0.3">
      <c r="A70" s="962" t="s">
        <v>96</v>
      </c>
      <c r="B70" s="963"/>
      <c r="C70" s="963"/>
      <c r="D70" s="963"/>
      <c r="E70" s="963"/>
      <c r="F70" s="449"/>
      <c r="G70" s="312">
        <v>0</v>
      </c>
      <c r="H70" s="312">
        <v>0</v>
      </c>
      <c r="I70" s="312">
        <v>0</v>
      </c>
      <c r="J70" s="420"/>
      <c r="K70" s="420"/>
      <c r="L70" s="470" t="s">
        <v>96</v>
      </c>
    </row>
    <row r="71" spans="1:13" x14ac:dyDescent="0.3">
      <c r="A71" s="987" t="s">
        <v>751</v>
      </c>
      <c r="B71" s="988"/>
      <c r="C71" s="988"/>
      <c r="D71" s="988"/>
      <c r="E71" s="988"/>
      <c r="F71" s="1145"/>
      <c r="G71" s="317">
        <v>0</v>
      </c>
      <c r="H71" s="317">
        <v>0</v>
      </c>
      <c r="I71" s="317">
        <v>0</v>
      </c>
      <c r="J71" s="420"/>
      <c r="K71" s="420"/>
      <c r="L71" s="470" t="s">
        <v>176</v>
      </c>
    </row>
    <row r="72" spans="1:13" x14ac:dyDescent="0.3">
      <c r="A72" s="1003" t="s">
        <v>256</v>
      </c>
      <c r="B72" s="1004"/>
      <c r="C72" s="1004"/>
      <c r="D72" s="1004"/>
      <c r="E72" s="1004"/>
      <c r="F72" s="1005"/>
      <c r="G72" s="484">
        <f>G54+G55+G56+G67+G68</f>
        <v>0</v>
      </c>
      <c r="H72" s="484">
        <f>H55+H56+H67+H68</f>
        <v>0</v>
      </c>
      <c r="I72" s="484">
        <f>I55+I56+I67+I68</f>
        <v>0</v>
      </c>
      <c r="J72" s="423"/>
      <c r="K72" s="423"/>
      <c r="L72" s="169"/>
    </row>
    <row r="73" spans="1:13" x14ac:dyDescent="0.3">
      <c r="A73" s="447"/>
      <c r="B73" s="156"/>
      <c r="C73" s="156"/>
      <c r="D73" s="156"/>
      <c r="E73" s="156"/>
      <c r="F73" s="447"/>
      <c r="L73" s="169"/>
    </row>
    <row r="74" spans="1:13" x14ac:dyDescent="0.3">
      <c r="A74" s="447"/>
      <c r="B74" s="156"/>
      <c r="C74" s="156"/>
      <c r="D74" s="156"/>
      <c r="E74" s="156"/>
      <c r="F74" s="447"/>
      <c r="L74" s="169"/>
    </row>
    <row r="75" spans="1:13" x14ac:dyDescent="0.3">
      <c r="A75" s="1099" t="s">
        <v>111</v>
      </c>
      <c r="B75" s="1099"/>
      <c r="C75" s="1099"/>
      <c r="D75" s="156"/>
      <c r="E75" s="156"/>
      <c r="F75" s="447"/>
    </row>
    <row r="76" spans="1:13" x14ac:dyDescent="0.3">
      <c r="A76" s="932"/>
      <c r="B76" s="932"/>
      <c r="C76" s="932"/>
      <c r="D76" s="932"/>
      <c r="E76" s="932"/>
      <c r="F76" s="932"/>
      <c r="G76" s="932"/>
      <c r="H76" s="932"/>
      <c r="I76" s="441"/>
      <c r="J76" s="441"/>
      <c r="K76" s="441"/>
    </row>
    <row r="77" spans="1:13" x14ac:dyDescent="0.3">
      <c r="A77" s="1100" t="s">
        <v>356</v>
      </c>
      <c r="B77" s="1100"/>
      <c r="C77" s="1100"/>
      <c r="D77" s="1100"/>
      <c r="E77" s="1100"/>
      <c r="F77" s="1100"/>
      <c r="G77" s="157"/>
      <c r="H77" s="157"/>
      <c r="I77" s="157"/>
      <c r="J77" s="255"/>
      <c r="K77" s="255"/>
      <c r="L77" s="469" t="s">
        <v>42</v>
      </c>
    </row>
    <row r="78" spans="1:13" x14ac:dyDescent="0.3">
      <c r="A78" s="464"/>
      <c r="B78" s="464"/>
      <c r="C78" s="464"/>
      <c r="D78" s="464"/>
      <c r="E78" s="464"/>
      <c r="F78" s="464"/>
      <c r="G78" s="157"/>
      <c r="H78" s="157"/>
      <c r="I78" s="157"/>
      <c r="J78" s="255"/>
      <c r="K78" s="255"/>
      <c r="L78" s="157"/>
    </row>
    <row r="79" spans="1:13" x14ac:dyDescent="0.3">
      <c r="A79" s="157"/>
      <c r="B79" s="157"/>
      <c r="F79" s="1032" t="s">
        <v>42</v>
      </c>
      <c r="G79" s="1033"/>
      <c r="H79" s="1033"/>
      <c r="I79" s="1118"/>
      <c r="J79" s="671"/>
      <c r="K79" s="671"/>
      <c r="L79" s="173"/>
      <c r="M79" s="157"/>
    </row>
    <row r="80" spans="1:13" ht="43.2" x14ac:dyDescent="0.3">
      <c r="A80" s="157"/>
      <c r="B80" s="159"/>
      <c r="F80" s="381" t="s">
        <v>195</v>
      </c>
      <c r="G80" s="381" t="s">
        <v>105</v>
      </c>
      <c r="H80" s="382" t="s">
        <v>107</v>
      </c>
      <c r="I80" s="382" t="s">
        <v>651</v>
      </c>
      <c r="J80" s="656"/>
      <c r="K80" s="656"/>
    </row>
    <row r="81" spans="1:16" x14ac:dyDescent="0.3">
      <c r="A81" s="1022" t="s">
        <v>179</v>
      </c>
      <c r="B81" s="1023"/>
      <c r="C81" s="1023"/>
      <c r="D81" s="1023"/>
      <c r="E81" s="1024"/>
      <c r="F81" s="318">
        <v>1</v>
      </c>
      <c r="G81" s="166">
        <f>G54/F81</f>
        <v>0</v>
      </c>
      <c r="H81" s="691"/>
      <c r="I81" s="691"/>
      <c r="J81" s="422"/>
      <c r="K81" s="422"/>
    </row>
    <row r="82" spans="1:16" x14ac:dyDescent="0.3">
      <c r="A82" s="1022" t="s">
        <v>713</v>
      </c>
      <c r="B82" s="1023"/>
      <c r="C82" s="1023"/>
      <c r="D82" s="1023"/>
      <c r="E82" s="1024"/>
      <c r="F82" s="318">
        <v>5</v>
      </c>
      <c r="G82" s="166">
        <f>G55/F82</f>
        <v>0</v>
      </c>
      <c r="H82" s="166">
        <f>+G82+(H55/F82)</f>
        <v>0</v>
      </c>
      <c r="I82" s="166">
        <f>+H82+(I55/F82)</f>
        <v>0</v>
      </c>
      <c r="J82" s="406"/>
      <c r="K82" s="406"/>
    </row>
    <row r="83" spans="1:16" x14ac:dyDescent="0.3">
      <c r="A83" s="1079" t="s">
        <v>30</v>
      </c>
      <c r="B83" s="1080"/>
      <c r="C83" s="1080"/>
      <c r="D83" s="1080"/>
      <c r="E83" s="1080"/>
      <c r="F83" s="392"/>
      <c r="G83" s="393"/>
      <c r="H83" s="393"/>
      <c r="I83" s="393"/>
      <c r="J83" s="160"/>
      <c r="K83" s="160"/>
    </row>
    <row r="84" spans="1:16" x14ac:dyDescent="0.3">
      <c r="A84" s="1074" t="s">
        <v>31</v>
      </c>
      <c r="B84" s="1075"/>
      <c r="C84" s="1075"/>
      <c r="D84" s="1075"/>
      <c r="E84" s="1075"/>
      <c r="F84" s="394"/>
      <c r="G84" s="395"/>
      <c r="H84" s="395"/>
      <c r="I84" s="395"/>
      <c r="J84" s="160"/>
      <c r="K84" s="160"/>
    </row>
    <row r="85" spans="1:16" ht="12.75" customHeight="1" x14ac:dyDescent="0.3">
      <c r="A85" s="984" t="s">
        <v>32</v>
      </c>
      <c r="B85" s="985"/>
      <c r="C85" s="985"/>
      <c r="D85" s="985"/>
      <c r="E85" s="986"/>
      <c r="F85" s="396"/>
      <c r="G85" s="397"/>
      <c r="H85" s="397"/>
      <c r="I85" s="397"/>
      <c r="J85" s="424"/>
      <c r="K85" s="424"/>
    </row>
    <row r="86" spans="1:16" ht="12.75" customHeight="1" x14ac:dyDescent="0.3">
      <c r="A86" s="962" t="s">
        <v>33</v>
      </c>
      <c r="B86" s="963"/>
      <c r="C86" s="963"/>
      <c r="D86" s="963"/>
      <c r="E86" s="964"/>
      <c r="F86" s="319">
        <v>25</v>
      </c>
      <c r="G86" s="174">
        <f t="shared" ref="G86:G93" si="0">G59/F86</f>
        <v>0</v>
      </c>
      <c r="H86" s="174">
        <f t="shared" ref="H86:I92" si="1">G86+($H59/$F86)</f>
        <v>0</v>
      </c>
      <c r="I86" s="174">
        <f t="shared" si="1"/>
        <v>0</v>
      </c>
      <c r="J86" s="406"/>
      <c r="K86" s="406"/>
    </row>
    <row r="87" spans="1:16" x14ac:dyDescent="0.3">
      <c r="A87" s="962" t="s">
        <v>34</v>
      </c>
      <c r="B87" s="963"/>
      <c r="C87" s="963"/>
      <c r="D87" s="963"/>
      <c r="E87" s="964"/>
      <c r="F87" s="319">
        <v>10</v>
      </c>
      <c r="G87" s="174">
        <f t="shared" si="0"/>
        <v>0</v>
      </c>
      <c r="H87" s="174">
        <f t="shared" si="1"/>
        <v>0</v>
      </c>
      <c r="I87" s="174">
        <f t="shared" si="1"/>
        <v>0</v>
      </c>
      <c r="J87" s="406"/>
      <c r="K87" s="406"/>
    </row>
    <row r="88" spans="1:16" x14ac:dyDescent="0.3">
      <c r="A88" s="962" t="s">
        <v>35</v>
      </c>
      <c r="B88" s="963"/>
      <c r="C88" s="963"/>
      <c r="D88" s="963"/>
      <c r="E88" s="964"/>
      <c r="F88" s="319">
        <v>5</v>
      </c>
      <c r="G88" s="174">
        <f t="shared" si="0"/>
        <v>0</v>
      </c>
      <c r="H88" s="174">
        <f t="shared" si="1"/>
        <v>0</v>
      </c>
      <c r="I88" s="174">
        <f t="shared" si="1"/>
        <v>0</v>
      </c>
      <c r="J88" s="406"/>
      <c r="K88" s="406"/>
      <c r="P88" s="157"/>
    </row>
    <row r="89" spans="1:16" x14ac:dyDescent="0.3">
      <c r="A89" s="962" t="s">
        <v>36</v>
      </c>
      <c r="B89" s="963"/>
      <c r="C89" s="963"/>
      <c r="D89" s="963"/>
      <c r="E89" s="964"/>
      <c r="F89" s="319">
        <v>5</v>
      </c>
      <c r="G89" s="174">
        <f t="shared" si="0"/>
        <v>0</v>
      </c>
      <c r="H89" s="174">
        <f t="shared" si="1"/>
        <v>0</v>
      </c>
      <c r="I89" s="174">
        <f t="shared" si="1"/>
        <v>0</v>
      </c>
      <c r="J89" s="406"/>
      <c r="K89" s="406"/>
    </row>
    <row r="90" spans="1:16" ht="12.75" customHeight="1" x14ac:dyDescent="0.3">
      <c r="A90" s="962" t="s">
        <v>37</v>
      </c>
      <c r="B90" s="963"/>
      <c r="C90" s="963"/>
      <c r="D90" s="963"/>
      <c r="E90" s="964"/>
      <c r="F90" s="319">
        <v>5</v>
      </c>
      <c r="G90" s="174">
        <f t="shared" si="0"/>
        <v>0</v>
      </c>
      <c r="H90" s="174">
        <f t="shared" si="1"/>
        <v>0</v>
      </c>
      <c r="I90" s="174">
        <f t="shared" si="1"/>
        <v>0</v>
      </c>
      <c r="J90" s="406"/>
      <c r="K90" s="406"/>
    </row>
    <row r="91" spans="1:16" ht="12.75" customHeight="1" x14ac:dyDescent="0.3">
      <c r="A91" s="962" t="s">
        <v>38</v>
      </c>
      <c r="B91" s="963"/>
      <c r="C91" s="963"/>
      <c r="D91" s="963"/>
      <c r="E91" s="964"/>
      <c r="F91" s="319">
        <v>3</v>
      </c>
      <c r="G91" s="174">
        <f t="shared" si="0"/>
        <v>0</v>
      </c>
      <c r="H91" s="174">
        <f t="shared" si="1"/>
        <v>0</v>
      </c>
      <c r="I91" s="174">
        <f t="shared" si="1"/>
        <v>0</v>
      </c>
      <c r="J91" s="406"/>
      <c r="K91" s="406"/>
    </row>
    <row r="92" spans="1:16" x14ac:dyDescent="0.3">
      <c r="A92" s="1013" t="s">
        <v>39</v>
      </c>
      <c r="B92" s="1014"/>
      <c r="C92" s="1014"/>
      <c r="D92" s="1014"/>
      <c r="E92" s="1015"/>
      <c r="F92" s="320">
        <v>3</v>
      </c>
      <c r="G92" s="175">
        <f t="shared" si="0"/>
        <v>0</v>
      </c>
      <c r="H92" s="175">
        <f t="shared" si="1"/>
        <v>0</v>
      </c>
      <c r="I92" s="175">
        <f t="shared" si="1"/>
        <v>0</v>
      </c>
      <c r="J92" s="406"/>
      <c r="K92" s="406"/>
    </row>
    <row r="93" spans="1:16" x14ac:dyDescent="0.3">
      <c r="A93" s="1072" t="s">
        <v>40</v>
      </c>
      <c r="B93" s="1073"/>
      <c r="C93" s="1073"/>
      <c r="D93" s="1073"/>
      <c r="E93" s="1073"/>
      <c r="F93" s="321">
        <v>5</v>
      </c>
      <c r="G93" s="176">
        <f t="shared" si="0"/>
        <v>0</v>
      </c>
      <c r="H93" s="166">
        <f>+G93</f>
        <v>0</v>
      </c>
      <c r="I93" s="166">
        <f>+H93</f>
        <v>0</v>
      </c>
      <c r="J93" s="406"/>
      <c r="K93" s="406"/>
    </row>
    <row r="94" spans="1:16" x14ac:dyDescent="0.3">
      <c r="A94" s="1076" t="s">
        <v>258</v>
      </c>
      <c r="B94" s="1077"/>
      <c r="C94" s="1077"/>
      <c r="D94" s="1077"/>
      <c r="E94" s="1078"/>
      <c r="F94" s="177"/>
      <c r="G94" s="178">
        <f>SUM(G81:G93)</f>
        <v>0</v>
      </c>
      <c r="H94" s="178">
        <f>SUM(H81:H93)</f>
        <v>0</v>
      </c>
      <c r="I94" s="178">
        <f>SUM(I81:I93)</f>
        <v>0</v>
      </c>
      <c r="J94" s="406"/>
      <c r="K94" s="406"/>
    </row>
    <row r="95" spans="1:16" x14ac:dyDescent="0.3">
      <c r="L95" s="470" t="s">
        <v>186</v>
      </c>
    </row>
    <row r="96" spans="1:16" ht="17.25" customHeight="1" x14ac:dyDescent="0.3"/>
    <row r="97" spans="1:14" ht="15.6" x14ac:dyDescent="0.3">
      <c r="A97" s="996" t="s">
        <v>804</v>
      </c>
      <c r="B97" s="996"/>
      <c r="C97" s="304"/>
      <c r="D97" s="305"/>
      <c r="E97" s="305"/>
      <c r="F97" s="305"/>
      <c r="G97" s="305"/>
      <c r="H97" s="305"/>
      <c r="I97" s="305"/>
      <c r="J97" s="305"/>
      <c r="K97" s="305"/>
      <c r="L97" s="470" t="s">
        <v>175</v>
      </c>
    </row>
    <row r="98" spans="1:14" x14ac:dyDescent="0.3">
      <c r="A98" s="179"/>
      <c r="C98" s="180"/>
      <c r="D98" s="180"/>
      <c r="L98" s="117" t="s">
        <v>113</v>
      </c>
    </row>
    <row r="99" spans="1:14" x14ac:dyDescent="0.3">
      <c r="A99" s="179"/>
      <c r="C99" s="180"/>
      <c r="D99" s="180"/>
    </row>
    <row r="100" spans="1:14" ht="27" customHeight="1" x14ac:dyDescent="0.3">
      <c r="A100" s="956" t="s">
        <v>114</v>
      </c>
      <c r="B100" s="956"/>
      <c r="C100" s="956"/>
      <c r="D100" s="956"/>
      <c r="E100" s="956"/>
      <c r="F100" s="956"/>
      <c r="G100" s="956"/>
      <c r="H100" s="956"/>
      <c r="I100" s="465"/>
      <c r="J100" s="440"/>
      <c r="K100" s="440"/>
    </row>
    <row r="101" spans="1:14" x14ac:dyDescent="0.3">
      <c r="A101" s="182"/>
      <c r="C101" s="180"/>
      <c r="D101" s="180"/>
      <c r="F101" s="157"/>
      <c r="L101" s="169"/>
    </row>
    <row r="102" spans="1:14" x14ac:dyDescent="0.3">
      <c r="A102" s="124"/>
      <c r="B102" s="124"/>
      <c r="C102" s="124"/>
      <c r="D102" s="124"/>
      <c r="E102" s="124"/>
      <c r="F102" s="183"/>
      <c r="G102" s="451" t="s">
        <v>28</v>
      </c>
      <c r="H102" s="451" t="s">
        <v>29</v>
      </c>
      <c r="I102" s="451" t="s">
        <v>650</v>
      </c>
      <c r="J102" s="492"/>
      <c r="K102" s="492"/>
    </row>
    <row r="103" spans="1:14" x14ac:dyDescent="0.3">
      <c r="A103" s="959" t="s">
        <v>43</v>
      </c>
      <c r="B103" s="960"/>
      <c r="C103" s="960"/>
      <c r="D103" s="960"/>
      <c r="E103" s="960"/>
      <c r="F103" s="961"/>
      <c r="G103" s="184">
        <f>G104+G105+G106+G107</f>
        <v>0</v>
      </c>
      <c r="H103" s="184">
        <f>H104+H105+H106+H107</f>
        <v>0</v>
      </c>
      <c r="I103" s="184">
        <f>I104+I105+I106+I107</f>
        <v>0</v>
      </c>
      <c r="J103" s="407"/>
      <c r="K103" s="407"/>
    </row>
    <row r="104" spans="1:14" x14ac:dyDescent="0.3">
      <c r="A104" s="1037" t="s">
        <v>44</v>
      </c>
      <c r="B104" s="1038"/>
      <c r="C104" s="1038"/>
      <c r="D104" s="1038"/>
      <c r="E104" s="1038"/>
      <c r="F104" s="185"/>
      <c r="G104" s="311">
        <v>0</v>
      </c>
      <c r="H104" s="311">
        <v>0</v>
      </c>
      <c r="I104" s="311">
        <v>0</v>
      </c>
      <c r="J104" s="420"/>
      <c r="K104" s="420"/>
      <c r="L104" s="470" t="s">
        <v>174</v>
      </c>
    </row>
    <row r="105" spans="1:14" x14ac:dyDescent="0.3">
      <c r="A105" s="915" t="s">
        <v>45</v>
      </c>
      <c r="B105" s="916"/>
      <c r="C105" s="916"/>
      <c r="D105" s="916"/>
      <c r="E105" s="916"/>
      <c r="F105" s="186"/>
      <c r="G105" s="312">
        <v>0</v>
      </c>
      <c r="H105" s="312">
        <v>0</v>
      </c>
      <c r="I105" s="312">
        <v>0</v>
      </c>
      <c r="J105" s="420"/>
      <c r="K105" s="420"/>
    </row>
    <row r="106" spans="1:14" x14ac:dyDescent="0.3">
      <c r="A106" s="915" t="s">
        <v>46</v>
      </c>
      <c r="B106" s="916"/>
      <c r="C106" s="916"/>
      <c r="D106" s="916"/>
      <c r="E106" s="916"/>
      <c r="F106" s="186"/>
      <c r="G106" s="312">
        <v>0</v>
      </c>
      <c r="H106" s="312">
        <v>0</v>
      </c>
      <c r="I106" s="312">
        <v>0</v>
      </c>
      <c r="J106" s="420"/>
      <c r="K106" s="420"/>
    </row>
    <row r="107" spans="1:14" x14ac:dyDescent="0.3">
      <c r="A107" s="928" t="s">
        <v>47</v>
      </c>
      <c r="B107" s="929"/>
      <c r="C107" s="929"/>
      <c r="D107" s="929"/>
      <c r="E107" s="929"/>
      <c r="F107" s="187"/>
      <c r="G107" s="175">
        <f>G66</f>
        <v>0</v>
      </c>
      <c r="H107" s="175">
        <f>H66</f>
        <v>0</v>
      </c>
      <c r="I107" s="175">
        <f>I66</f>
        <v>0</v>
      </c>
      <c r="J107" s="406"/>
      <c r="K107" s="406"/>
    </row>
    <row r="108" spans="1:14" x14ac:dyDescent="0.3">
      <c r="A108" s="959" t="s">
        <v>48</v>
      </c>
      <c r="B108" s="960"/>
      <c r="C108" s="960"/>
      <c r="D108" s="960"/>
      <c r="E108" s="960"/>
      <c r="F108" s="961"/>
      <c r="G108" s="188">
        <f>G109+G117</f>
        <v>0</v>
      </c>
      <c r="H108" s="188">
        <f>H109+H117</f>
        <v>0</v>
      </c>
      <c r="I108" s="188">
        <f>I109+I117</f>
        <v>0</v>
      </c>
      <c r="J108" s="407"/>
      <c r="K108" s="407"/>
      <c r="L108" s="189" t="s">
        <v>115</v>
      </c>
    </row>
    <row r="109" spans="1:14" x14ac:dyDescent="0.3">
      <c r="A109" s="1000" t="s">
        <v>116</v>
      </c>
      <c r="B109" s="1001"/>
      <c r="C109" s="1001"/>
      <c r="D109" s="1001"/>
      <c r="E109" s="1001"/>
      <c r="F109" s="185"/>
      <c r="G109" s="190">
        <f>SUM(G110:G113)</f>
        <v>0</v>
      </c>
      <c r="H109" s="176">
        <f>SUM(H114:H115)</f>
        <v>0</v>
      </c>
      <c r="I109" s="176">
        <f>SUM(I114:I116)</f>
        <v>0</v>
      </c>
      <c r="J109" s="428"/>
      <c r="K109" s="406"/>
      <c r="L109" s="994" t="s">
        <v>187</v>
      </c>
      <c r="M109" s="994"/>
      <c r="N109" s="994"/>
    </row>
    <row r="110" spans="1:14" x14ac:dyDescent="0.3">
      <c r="A110" s="191" t="s">
        <v>714</v>
      </c>
      <c r="B110" s="192"/>
      <c r="C110" s="192"/>
      <c r="D110" s="192"/>
      <c r="E110" s="192"/>
      <c r="F110" s="631"/>
      <c r="G110" s="312">
        <v>0</v>
      </c>
      <c r="H110" s="399"/>
      <c r="I110" s="399"/>
      <c r="J110" s="160"/>
      <c r="K110" s="160"/>
      <c r="L110" s="470" t="s">
        <v>49</v>
      </c>
    </row>
    <row r="111" spans="1:14" x14ac:dyDescent="0.3">
      <c r="A111" s="191" t="s">
        <v>715</v>
      </c>
      <c r="B111" s="192"/>
      <c r="C111" s="192"/>
      <c r="D111" s="192"/>
      <c r="E111" s="192"/>
      <c r="F111" s="631"/>
      <c r="G111" s="312">
        <v>0</v>
      </c>
      <c r="H111" s="399"/>
      <c r="I111" s="399"/>
      <c r="J111" s="160"/>
      <c r="K111" s="160"/>
      <c r="L111" s="467" t="s">
        <v>173</v>
      </c>
    </row>
    <row r="112" spans="1:14" x14ac:dyDescent="0.3">
      <c r="A112" s="191" t="s">
        <v>716</v>
      </c>
      <c r="B112" s="192"/>
      <c r="C112" s="192"/>
      <c r="D112" s="192"/>
      <c r="E112" s="192"/>
      <c r="F112" s="631"/>
      <c r="G112" s="312">
        <v>0</v>
      </c>
      <c r="H112" s="399"/>
      <c r="I112" s="399"/>
      <c r="J112" s="160"/>
      <c r="K112" s="160"/>
      <c r="L112" s="472" t="s">
        <v>369</v>
      </c>
    </row>
    <row r="113" spans="1:17" x14ac:dyDescent="0.3">
      <c r="A113" s="191" t="s">
        <v>717</v>
      </c>
      <c r="B113" s="192"/>
      <c r="C113" s="192"/>
      <c r="D113" s="192"/>
      <c r="E113" s="192"/>
      <c r="F113" s="631"/>
      <c r="G113" s="312">
        <v>0</v>
      </c>
      <c r="H113" s="399"/>
      <c r="I113" s="399"/>
      <c r="J113" s="160"/>
      <c r="K113" s="160"/>
      <c r="L113" s="472" t="s">
        <v>552</v>
      </c>
    </row>
    <row r="114" spans="1:17" x14ac:dyDescent="0.3">
      <c r="A114" s="191" t="s">
        <v>718</v>
      </c>
      <c r="B114" s="192"/>
      <c r="C114" s="192"/>
      <c r="D114" s="192"/>
      <c r="E114" s="192"/>
      <c r="F114" s="631"/>
      <c r="G114" s="399"/>
      <c r="H114" s="312">
        <v>0</v>
      </c>
      <c r="I114" s="312">
        <v>0</v>
      </c>
      <c r="J114" s="420"/>
      <c r="K114" s="420"/>
      <c r="O114" s="142"/>
      <c r="P114" s="142"/>
      <c r="Q114" s="142"/>
    </row>
    <row r="115" spans="1:17" x14ac:dyDescent="0.3">
      <c r="A115" s="191" t="s">
        <v>719</v>
      </c>
      <c r="B115" s="192"/>
      <c r="C115" s="192"/>
      <c r="D115" s="192"/>
      <c r="E115" s="192"/>
      <c r="F115" s="631"/>
      <c r="G115" s="399"/>
      <c r="H115" s="312">
        <v>0</v>
      </c>
      <c r="I115" s="312">
        <v>0</v>
      </c>
      <c r="J115" s="420"/>
      <c r="K115" s="420"/>
    </row>
    <row r="116" spans="1:17" x14ac:dyDescent="0.3">
      <c r="A116" s="191" t="s">
        <v>720</v>
      </c>
      <c r="B116" s="192"/>
      <c r="C116" s="192"/>
      <c r="D116" s="192"/>
      <c r="E116" s="192"/>
      <c r="F116" s="631"/>
      <c r="G116" s="400"/>
      <c r="H116" s="400"/>
      <c r="I116" s="312">
        <v>0</v>
      </c>
      <c r="J116" s="420"/>
      <c r="K116" s="420"/>
    </row>
    <row r="117" spans="1:17" x14ac:dyDescent="0.3">
      <c r="A117" s="1000" t="s">
        <v>117</v>
      </c>
      <c r="B117" s="1001"/>
      <c r="C117" s="1001"/>
      <c r="D117" s="1001"/>
      <c r="E117" s="1001"/>
      <c r="F117" s="185"/>
      <c r="G117" s="190">
        <f>SUM(G118:G120)</f>
        <v>0</v>
      </c>
      <c r="H117" s="190">
        <f>SUM(H118:H120)</f>
        <v>0</v>
      </c>
      <c r="I117" s="190">
        <f>SUM(I118:I120)</f>
        <v>0</v>
      </c>
      <c r="J117" s="406"/>
      <c r="K117" s="406"/>
      <c r="L117" s="142"/>
      <c r="M117" s="142"/>
      <c r="N117" s="142"/>
    </row>
    <row r="118" spans="1:17" x14ac:dyDescent="0.3">
      <c r="A118" s="962" t="s">
        <v>118</v>
      </c>
      <c r="B118" s="963"/>
      <c r="C118" s="963"/>
      <c r="D118" s="963"/>
      <c r="E118" s="963"/>
      <c r="F118" s="186"/>
      <c r="G118" s="322">
        <v>0</v>
      </c>
      <c r="H118" s="312">
        <v>0</v>
      </c>
      <c r="I118" s="312">
        <v>0</v>
      </c>
      <c r="J118" s="420"/>
      <c r="K118" s="420"/>
      <c r="L118" s="470" t="s">
        <v>118</v>
      </c>
    </row>
    <row r="119" spans="1:17" s="151" customFormat="1" ht="14.25" customHeight="1" x14ac:dyDescent="0.3">
      <c r="A119" s="962" t="s">
        <v>172</v>
      </c>
      <c r="B119" s="963"/>
      <c r="C119" s="963"/>
      <c r="D119" s="963"/>
      <c r="E119" s="963"/>
      <c r="F119" s="186"/>
      <c r="G119" s="322">
        <v>0</v>
      </c>
      <c r="H119" s="312">
        <v>0</v>
      </c>
      <c r="I119" s="312">
        <v>0</v>
      </c>
      <c r="J119" s="420"/>
      <c r="K119" s="420"/>
      <c r="L119" s="470" t="s">
        <v>172</v>
      </c>
      <c r="M119" s="117"/>
      <c r="N119" s="117"/>
    </row>
    <row r="120" spans="1:17" x14ac:dyDescent="0.3">
      <c r="A120" s="987" t="s">
        <v>50</v>
      </c>
      <c r="B120" s="988"/>
      <c r="C120" s="988"/>
      <c r="D120" s="988"/>
      <c r="E120" s="988"/>
      <c r="F120" s="187"/>
      <c r="G120" s="323">
        <v>0</v>
      </c>
      <c r="H120" s="317">
        <v>0</v>
      </c>
      <c r="I120" s="317">
        <v>0</v>
      </c>
      <c r="J120" s="420"/>
      <c r="K120" s="420"/>
    </row>
    <row r="121" spans="1:17" x14ac:dyDescent="0.3">
      <c r="A121" s="1081" t="s">
        <v>189</v>
      </c>
      <c r="B121" s="1082"/>
      <c r="C121" s="1082"/>
      <c r="D121" s="1082"/>
      <c r="E121" s="1082"/>
      <c r="F121" s="1083"/>
      <c r="G121" s="380">
        <f>SUM(G103+G108)</f>
        <v>0</v>
      </c>
      <c r="H121" s="380">
        <f>SUM(H103+H108)</f>
        <v>0</v>
      </c>
      <c r="I121" s="380">
        <f>SUM(I103+I108)</f>
        <v>0</v>
      </c>
      <c r="J121" s="425"/>
      <c r="K121" s="425"/>
      <c r="L121" s="151"/>
      <c r="M121" s="151"/>
      <c r="N121" s="151"/>
    </row>
    <row r="122" spans="1:17" x14ac:dyDescent="0.3">
      <c r="C122" s="180"/>
      <c r="D122" s="180"/>
    </row>
    <row r="123" spans="1:17" x14ac:dyDescent="0.3">
      <c r="C123" s="180"/>
      <c r="D123" s="180"/>
    </row>
    <row r="124" spans="1:17" x14ac:dyDescent="0.3">
      <c r="A124" s="117" t="s">
        <v>553</v>
      </c>
      <c r="C124" s="180"/>
      <c r="D124" s="180"/>
    </row>
    <row r="125" spans="1:17" x14ac:dyDescent="0.3">
      <c r="C125" s="180"/>
      <c r="D125" s="180"/>
    </row>
    <row r="126" spans="1:17" x14ac:dyDescent="0.3">
      <c r="C126" s="180"/>
      <c r="D126" s="180"/>
    </row>
    <row r="127" spans="1:17" ht="15" customHeight="1" x14ac:dyDescent="0.3">
      <c r="A127" s="981" t="s">
        <v>534</v>
      </c>
      <c r="B127" s="982"/>
      <c r="C127" s="982"/>
      <c r="D127" s="370"/>
      <c r="E127" s="371"/>
      <c r="F127" s="451" t="s">
        <v>28</v>
      </c>
      <c r="G127" s="451" t="s">
        <v>29</v>
      </c>
      <c r="H127" s="451" t="s">
        <v>650</v>
      </c>
      <c r="L127" s="198" t="s">
        <v>563</v>
      </c>
      <c r="M127" s="199"/>
      <c r="N127" s="128"/>
      <c r="O127" s="128"/>
      <c r="P127" s="128"/>
      <c r="Q127" s="200"/>
    </row>
    <row r="128" spans="1:17" ht="12.75" customHeight="1" x14ac:dyDescent="0.3">
      <c r="A128" s="979" t="s">
        <v>535</v>
      </c>
      <c r="B128" s="980"/>
      <c r="C128" s="983"/>
      <c r="D128" s="128"/>
      <c r="E128" s="200"/>
      <c r="F128" s="119"/>
      <c r="G128" s="119"/>
      <c r="H128" s="119"/>
      <c r="L128" s="201" t="s">
        <v>565</v>
      </c>
      <c r="M128" s="202" t="s">
        <v>562</v>
      </c>
      <c r="N128" s="157"/>
      <c r="O128" s="157"/>
      <c r="P128" s="157"/>
      <c r="Q128" s="203"/>
    </row>
    <row r="129" spans="1:17" ht="12.75" customHeight="1" x14ac:dyDescent="0.3">
      <c r="A129" s="204" t="s">
        <v>536</v>
      </c>
      <c r="B129" s="121"/>
      <c r="C129" s="120"/>
      <c r="D129" s="120"/>
      <c r="E129" s="205"/>
      <c r="F129" s="206">
        <f>G110</f>
        <v>0</v>
      </c>
      <c r="G129" s="387"/>
      <c r="H129" s="387"/>
      <c r="L129" s="201" t="s">
        <v>528</v>
      </c>
      <c r="M129" s="202" t="s">
        <v>529</v>
      </c>
      <c r="N129" s="157"/>
      <c r="O129" s="157"/>
      <c r="P129" s="157"/>
      <c r="Q129" s="203"/>
    </row>
    <row r="130" spans="1:17" ht="12.75" customHeight="1" x14ac:dyDescent="0.3">
      <c r="A130" s="204" t="s">
        <v>52</v>
      </c>
      <c r="B130" s="121"/>
      <c r="C130" s="120"/>
      <c r="D130" s="120"/>
      <c r="E130" s="205"/>
      <c r="F130" s="324">
        <v>0</v>
      </c>
      <c r="G130" s="387"/>
      <c r="H130" s="387"/>
      <c r="L130" s="201" t="s">
        <v>530</v>
      </c>
      <c r="M130" s="202" t="s">
        <v>531</v>
      </c>
      <c r="N130" s="157"/>
      <c r="O130" s="157"/>
      <c r="P130" s="157"/>
      <c r="Q130" s="203"/>
    </row>
    <row r="131" spans="1:17" ht="12.75" customHeight="1" x14ac:dyDescent="0.3">
      <c r="A131" s="204" t="s">
        <v>53</v>
      </c>
      <c r="B131" s="121"/>
      <c r="C131" s="120"/>
      <c r="D131" s="120"/>
      <c r="E131" s="205"/>
      <c r="F131" s="325">
        <v>0</v>
      </c>
      <c r="G131" s="387"/>
      <c r="H131" s="387"/>
      <c r="L131" s="201" t="s">
        <v>532</v>
      </c>
      <c r="M131" s="202" t="s">
        <v>533</v>
      </c>
      <c r="N131" s="157"/>
      <c r="O131" s="157"/>
      <c r="P131" s="157"/>
      <c r="Q131" s="203"/>
    </row>
    <row r="132" spans="1:17" ht="12.75" customHeight="1" x14ac:dyDescent="0.3">
      <c r="A132" s="204" t="s">
        <v>537</v>
      </c>
      <c r="B132" s="121"/>
      <c r="C132" s="121"/>
      <c r="D132" s="121"/>
      <c r="E132" s="207"/>
      <c r="F132" s="326"/>
      <c r="G132" s="387"/>
      <c r="H132" s="387"/>
      <c r="L132" s="122"/>
      <c r="M132" s="208"/>
      <c r="N132" s="124"/>
      <c r="O132" s="124"/>
      <c r="P132" s="124"/>
      <c r="Q132" s="209"/>
    </row>
    <row r="133" spans="1:17" ht="12.75" customHeight="1" x14ac:dyDescent="0.3">
      <c r="A133" s="204" t="s">
        <v>538</v>
      </c>
      <c r="B133" s="121"/>
      <c r="C133" s="120"/>
      <c r="D133" s="120"/>
      <c r="E133" s="205"/>
      <c r="F133" s="313">
        <v>0</v>
      </c>
      <c r="G133" s="313">
        <v>0</v>
      </c>
      <c r="H133" s="313">
        <v>0</v>
      </c>
      <c r="L133" s="123"/>
      <c r="M133" s="202"/>
      <c r="N133" s="157"/>
      <c r="O133" s="157"/>
      <c r="P133" s="157"/>
      <c r="Q133" s="157"/>
    </row>
    <row r="134" spans="1:17" ht="12.75" customHeight="1" x14ac:dyDescent="0.3">
      <c r="A134" s="204" t="s">
        <v>539</v>
      </c>
      <c r="B134" s="121"/>
      <c r="C134" s="120"/>
      <c r="D134" s="120"/>
      <c r="E134" s="205"/>
      <c r="F134" s="313">
        <v>0</v>
      </c>
      <c r="G134" s="313">
        <v>0</v>
      </c>
      <c r="H134" s="313">
        <v>0</v>
      </c>
    </row>
    <row r="135" spans="1:17" ht="12.75" customHeight="1" x14ac:dyDescent="0.3">
      <c r="A135" s="210" t="s">
        <v>540</v>
      </c>
      <c r="B135" s="211"/>
      <c r="C135" s="124"/>
      <c r="D135" s="124"/>
      <c r="E135" s="209"/>
      <c r="F135" s="212">
        <f>SUM(F133:F134)</f>
        <v>0</v>
      </c>
      <c r="G135" s="212">
        <f>SUM(G133:G134)</f>
        <v>0</v>
      </c>
      <c r="H135" s="212">
        <f>SUM(H133:H134)</f>
        <v>0</v>
      </c>
    </row>
    <row r="136" spans="1:17" ht="12.75" customHeight="1" x14ac:dyDescent="0.3">
      <c r="A136" s="1086" t="s">
        <v>541</v>
      </c>
      <c r="B136" s="1087"/>
      <c r="C136" s="1087"/>
      <c r="D136" s="157"/>
      <c r="E136" s="203"/>
      <c r="F136" s="125"/>
      <c r="G136" s="125"/>
      <c r="H136" s="125"/>
    </row>
    <row r="137" spans="1:17" ht="12.75" customHeight="1" x14ac:dyDescent="0.3">
      <c r="A137" s="204" t="s">
        <v>51</v>
      </c>
      <c r="B137" s="121"/>
      <c r="C137" s="120"/>
      <c r="D137" s="120"/>
      <c r="E137" s="205"/>
      <c r="F137" s="206">
        <f>G111</f>
        <v>0</v>
      </c>
      <c r="G137" s="388"/>
      <c r="H137" s="388"/>
    </row>
    <row r="138" spans="1:17" ht="12.75" customHeight="1" x14ac:dyDescent="0.3">
      <c r="A138" s="204" t="s">
        <v>52</v>
      </c>
      <c r="B138" s="121"/>
      <c r="C138" s="120"/>
      <c r="D138" s="120"/>
      <c r="E138" s="205"/>
      <c r="F138" s="324">
        <v>0</v>
      </c>
      <c r="G138" s="388"/>
      <c r="H138" s="388"/>
    </row>
    <row r="139" spans="1:17" ht="12.75" customHeight="1" x14ac:dyDescent="0.3">
      <c r="A139" s="204" t="s">
        <v>53</v>
      </c>
      <c r="B139" s="121"/>
      <c r="C139" s="120"/>
      <c r="D139" s="120"/>
      <c r="E139" s="205"/>
      <c r="F139" s="325">
        <v>0</v>
      </c>
      <c r="G139" s="388"/>
      <c r="H139" s="388"/>
    </row>
    <row r="140" spans="1:17" ht="12.75" customHeight="1" x14ac:dyDescent="0.3">
      <c r="A140" s="204" t="s">
        <v>537</v>
      </c>
      <c r="B140" s="121"/>
      <c r="C140" s="121"/>
      <c r="D140" s="121"/>
      <c r="E140" s="207"/>
      <c r="F140" s="326"/>
      <c r="G140" s="388"/>
      <c r="H140" s="388"/>
    </row>
    <row r="141" spans="1:17" ht="12.75" customHeight="1" x14ac:dyDescent="0.3">
      <c r="A141" s="204" t="s">
        <v>538</v>
      </c>
      <c r="B141" s="121"/>
      <c r="C141" s="120"/>
      <c r="D141" s="120"/>
      <c r="E141" s="205"/>
      <c r="F141" s="313">
        <v>0</v>
      </c>
      <c r="G141" s="313">
        <v>0</v>
      </c>
      <c r="H141" s="313">
        <v>0</v>
      </c>
    </row>
    <row r="142" spans="1:17" ht="12.75" customHeight="1" x14ac:dyDescent="0.3">
      <c r="A142" s="204" t="s">
        <v>539</v>
      </c>
      <c r="B142" s="121"/>
      <c r="C142" s="120"/>
      <c r="D142" s="120"/>
      <c r="E142" s="205"/>
      <c r="F142" s="313">
        <v>0</v>
      </c>
      <c r="G142" s="313">
        <v>0</v>
      </c>
      <c r="H142" s="313">
        <v>0</v>
      </c>
    </row>
    <row r="143" spans="1:17" ht="12.75" customHeight="1" x14ac:dyDescent="0.3">
      <c r="A143" s="210" t="s">
        <v>542</v>
      </c>
      <c r="B143" s="211"/>
      <c r="C143" s="124"/>
      <c r="D143" s="124"/>
      <c r="E143" s="209"/>
      <c r="F143" s="212">
        <f>SUM(F141:F142)</f>
        <v>0</v>
      </c>
      <c r="G143" s="212">
        <f>SUM(G141:G142)</f>
        <v>0</v>
      </c>
      <c r="H143" s="212">
        <f>SUM(H141:H142)</f>
        <v>0</v>
      </c>
    </row>
    <row r="144" spans="1:17" ht="12.75" customHeight="1" x14ac:dyDescent="0.3">
      <c r="A144" s="1035" t="s">
        <v>543</v>
      </c>
      <c r="B144" s="1036"/>
      <c r="C144" s="1036"/>
      <c r="D144" s="157"/>
      <c r="E144" s="203"/>
      <c r="F144" s="126"/>
      <c r="G144" s="126"/>
      <c r="H144" s="126"/>
    </row>
    <row r="145" spans="1:8" ht="12.75" customHeight="1" x14ac:dyDescent="0.3">
      <c r="A145" s="204" t="s">
        <v>51</v>
      </c>
      <c r="B145" s="121"/>
      <c r="C145" s="120"/>
      <c r="D145" s="120"/>
      <c r="E145" s="205"/>
      <c r="F145" s="206">
        <f>G112</f>
        <v>0</v>
      </c>
      <c r="G145" s="388"/>
      <c r="H145" s="388"/>
    </row>
    <row r="146" spans="1:8" ht="12.75" customHeight="1" x14ac:dyDescent="0.3">
      <c r="A146" s="204" t="s">
        <v>52</v>
      </c>
      <c r="B146" s="121"/>
      <c r="C146" s="120"/>
      <c r="D146" s="120"/>
      <c r="E146" s="205"/>
      <c r="F146" s="324">
        <v>0</v>
      </c>
      <c r="G146" s="388"/>
      <c r="H146" s="388"/>
    </row>
    <row r="147" spans="1:8" ht="12.75" customHeight="1" x14ac:dyDescent="0.3">
      <c r="A147" s="204" t="s">
        <v>53</v>
      </c>
      <c r="B147" s="121"/>
      <c r="C147" s="120"/>
      <c r="D147" s="120"/>
      <c r="E147" s="205"/>
      <c r="F147" s="325">
        <v>0</v>
      </c>
      <c r="G147" s="388"/>
      <c r="H147" s="388"/>
    </row>
    <row r="148" spans="1:8" ht="12.75" customHeight="1" x14ac:dyDescent="0.3">
      <c r="A148" s="204" t="s">
        <v>537</v>
      </c>
      <c r="B148" s="121"/>
      <c r="C148" s="121"/>
      <c r="D148" s="121"/>
      <c r="E148" s="207"/>
      <c r="F148" s="326"/>
      <c r="G148" s="388"/>
      <c r="H148" s="388"/>
    </row>
    <row r="149" spans="1:8" ht="12.75" customHeight="1" x14ac:dyDescent="0.3">
      <c r="A149" s="204" t="s">
        <v>538</v>
      </c>
      <c r="B149" s="121"/>
      <c r="C149" s="120"/>
      <c r="D149" s="120"/>
      <c r="E149" s="205"/>
      <c r="F149" s="313">
        <v>0</v>
      </c>
      <c r="G149" s="313">
        <v>0</v>
      </c>
      <c r="H149" s="313">
        <v>0</v>
      </c>
    </row>
    <row r="150" spans="1:8" ht="12.75" customHeight="1" x14ac:dyDescent="0.3">
      <c r="A150" s="204" t="s">
        <v>539</v>
      </c>
      <c r="B150" s="121"/>
      <c r="C150" s="120"/>
      <c r="D150" s="120"/>
      <c r="E150" s="205"/>
      <c r="F150" s="313">
        <v>0</v>
      </c>
      <c r="G150" s="313">
        <v>0</v>
      </c>
      <c r="H150" s="313">
        <v>0</v>
      </c>
    </row>
    <row r="151" spans="1:8" ht="12.75" customHeight="1" x14ac:dyDescent="0.3">
      <c r="A151" s="210" t="s">
        <v>544</v>
      </c>
      <c r="B151" s="211"/>
      <c r="C151" s="124"/>
      <c r="D151" s="124"/>
      <c r="E151" s="209"/>
      <c r="F151" s="212">
        <f>SUM(F149:F150)</f>
        <v>0</v>
      </c>
      <c r="G151" s="212">
        <f>SUM(G149:G150)</f>
        <v>0</v>
      </c>
      <c r="H151" s="212">
        <f>SUM(H149:H150)</f>
        <v>0</v>
      </c>
    </row>
    <row r="152" spans="1:8" ht="12.75" customHeight="1" x14ac:dyDescent="0.3">
      <c r="A152" s="1035" t="s">
        <v>545</v>
      </c>
      <c r="B152" s="1036"/>
      <c r="C152" s="1036"/>
      <c r="D152" s="157"/>
      <c r="E152" s="203"/>
      <c r="F152" s="126"/>
      <c r="G152" s="126"/>
      <c r="H152" s="126"/>
    </row>
    <row r="153" spans="1:8" ht="12.75" customHeight="1" x14ac:dyDescent="0.3">
      <c r="A153" s="204" t="s">
        <v>51</v>
      </c>
      <c r="B153" s="121"/>
      <c r="C153" s="120"/>
      <c r="D153" s="120"/>
      <c r="E153" s="205"/>
      <c r="F153" s="206">
        <f>G113</f>
        <v>0</v>
      </c>
      <c r="G153" s="388"/>
      <c r="H153" s="388"/>
    </row>
    <row r="154" spans="1:8" ht="12.75" customHeight="1" x14ac:dyDescent="0.3">
      <c r="A154" s="204" t="s">
        <v>52</v>
      </c>
      <c r="B154" s="121"/>
      <c r="C154" s="120"/>
      <c r="D154" s="120"/>
      <c r="E154" s="205"/>
      <c r="F154" s="324">
        <v>0</v>
      </c>
      <c r="G154" s="388"/>
      <c r="H154" s="388"/>
    </row>
    <row r="155" spans="1:8" ht="12.75" customHeight="1" x14ac:dyDescent="0.3">
      <c r="A155" s="204" t="s">
        <v>53</v>
      </c>
      <c r="B155" s="121"/>
      <c r="C155" s="120"/>
      <c r="D155" s="120"/>
      <c r="E155" s="205"/>
      <c r="F155" s="325">
        <v>0</v>
      </c>
      <c r="G155" s="388"/>
      <c r="H155" s="388"/>
    </row>
    <row r="156" spans="1:8" ht="12.75" customHeight="1" x14ac:dyDescent="0.3">
      <c r="A156" s="204" t="s">
        <v>537</v>
      </c>
      <c r="B156" s="121"/>
      <c r="C156" s="121"/>
      <c r="D156" s="121"/>
      <c r="E156" s="207"/>
      <c r="F156" s="326"/>
      <c r="G156" s="388"/>
      <c r="H156" s="388"/>
    </row>
    <row r="157" spans="1:8" ht="12.75" customHeight="1" x14ac:dyDescent="0.3">
      <c r="A157" s="204" t="s">
        <v>538</v>
      </c>
      <c r="B157" s="121"/>
      <c r="C157" s="120"/>
      <c r="D157" s="120"/>
      <c r="E157" s="205"/>
      <c r="F157" s="313">
        <v>0</v>
      </c>
      <c r="G157" s="313">
        <v>0</v>
      </c>
      <c r="H157" s="313">
        <v>0</v>
      </c>
    </row>
    <row r="158" spans="1:8" ht="12.75" customHeight="1" x14ac:dyDescent="0.3">
      <c r="A158" s="204" t="s">
        <v>539</v>
      </c>
      <c r="B158" s="121"/>
      <c r="C158" s="120"/>
      <c r="D158" s="120"/>
      <c r="E158" s="205"/>
      <c r="F158" s="313">
        <v>0</v>
      </c>
      <c r="G158" s="313">
        <v>0</v>
      </c>
      <c r="H158" s="313">
        <v>0</v>
      </c>
    </row>
    <row r="159" spans="1:8" ht="12.75" customHeight="1" x14ac:dyDescent="0.3">
      <c r="A159" s="210" t="s">
        <v>546</v>
      </c>
      <c r="B159" s="211"/>
      <c r="C159" s="124"/>
      <c r="D159" s="124"/>
      <c r="E159" s="209"/>
      <c r="F159" s="212">
        <f>SUM(F157:F158)</f>
        <v>0</v>
      </c>
      <c r="G159" s="212">
        <f>SUM(G157:G158)</f>
        <v>0</v>
      </c>
      <c r="H159" s="212">
        <f>SUM(H157:H158)</f>
        <v>0</v>
      </c>
    </row>
    <row r="160" spans="1:8" ht="12.75" customHeight="1" x14ac:dyDescent="0.3">
      <c r="A160" s="979" t="s">
        <v>547</v>
      </c>
      <c r="B160" s="980"/>
      <c r="C160" s="980"/>
      <c r="D160" s="128"/>
      <c r="E160" s="200"/>
      <c r="F160" s="127"/>
      <c r="G160" s="127"/>
      <c r="H160" s="127"/>
    </row>
    <row r="161" spans="1:8" ht="12.75" customHeight="1" x14ac:dyDescent="0.3">
      <c r="A161" s="204" t="s">
        <v>51</v>
      </c>
      <c r="B161" s="121"/>
      <c r="C161" s="120"/>
      <c r="D161" s="120"/>
      <c r="E161" s="205"/>
      <c r="F161" s="387"/>
      <c r="G161" s="206">
        <f>H114</f>
        <v>0</v>
      </c>
      <c r="H161" s="388"/>
    </row>
    <row r="162" spans="1:8" ht="12.75" customHeight="1" x14ac:dyDescent="0.3">
      <c r="A162" s="204" t="s">
        <v>52</v>
      </c>
      <c r="B162" s="121"/>
      <c r="C162" s="120"/>
      <c r="D162" s="120"/>
      <c r="E162" s="205"/>
      <c r="F162" s="387"/>
      <c r="G162" s="324">
        <v>0</v>
      </c>
      <c r="H162" s="388"/>
    </row>
    <row r="163" spans="1:8" ht="12.75" customHeight="1" x14ac:dyDescent="0.3">
      <c r="A163" s="204" t="s">
        <v>53</v>
      </c>
      <c r="B163" s="121"/>
      <c r="C163" s="120"/>
      <c r="D163" s="120"/>
      <c r="E163" s="205"/>
      <c r="F163" s="387"/>
      <c r="G163" s="325">
        <v>0</v>
      </c>
      <c r="H163" s="388"/>
    </row>
    <row r="164" spans="1:8" ht="12.75" customHeight="1" x14ac:dyDescent="0.3">
      <c r="A164" s="204" t="s">
        <v>537</v>
      </c>
      <c r="B164" s="121"/>
      <c r="C164" s="121"/>
      <c r="D164" s="121"/>
      <c r="E164" s="207"/>
      <c r="F164" s="387"/>
      <c r="G164" s="326"/>
      <c r="H164" s="326"/>
    </row>
    <row r="165" spans="1:8" ht="12.75" customHeight="1" x14ac:dyDescent="0.3">
      <c r="A165" s="204" t="s">
        <v>538</v>
      </c>
      <c r="B165" s="121"/>
      <c r="C165" s="120"/>
      <c r="D165" s="120"/>
      <c r="E165" s="205"/>
      <c r="F165" s="387"/>
      <c r="G165" s="313">
        <v>0</v>
      </c>
      <c r="H165" s="313">
        <v>0</v>
      </c>
    </row>
    <row r="166" spans="1:8" ht="12.75" customHeight="1" x14ac:dyDescent="0.3">
      <c r="A166" s="204" t="s">
        <v>539</v>
      </c>
      <c r="B166" s="121"/>
      <c r="C166" s="120"/>
      <c r="D166" s="120"/>
      <c r="E166" s="205"/>
      <c r="F166" s="387"/>
      <c r="G166" s="313">
        <v>0</v>
      </c>
      <c r="H166" s="313">
        <v>0</v>
      </c>
    </row>
    <row r="167" spans="1:8" ht="12.75" customHeight="1" x14ac:dyDescent="0.3">
      <c r="A167" s="210" t="s">
        <v>548</v>
      </c>
      <c r="B167" s="211"/>
      <c r="C167" s="124"/>
      <c r="D167" s="124"/>
      <c r="E167" s="209"/>
      <c r="F167" s="389"/>
      <c r="G167" s="212">
        <f>SUM(G165:G166)</f>
        <v>0</v>
      </c>
      <c r="H167" s="212">
        <f>SUM(H165:H166)</f>
        <v>0</v>
      </c>
    </row>
    <row r="168" spans="1:8" ht="12.75" customHeight="1" x14ac:dyDescent="0.3">
      <c r="A168" s="979" t="s">
        <v>549</v>
      </c>
      <c r="B168" s="980"/>
      <c r="C168" s="980"/>
      <c r="D168" s="128"/>
      <c r="E168" s="200"/>
      <c r="F168" s="127"/>
      <c r="G168" s="127"/>
      <c r="H168" s="127"/>
    </row>
    <row r="169" spans="1:8" ht="12.75" customHeight="1" x14ac:dyDescent="0.3">
      <c r="A169" s="204" t="s">
        <v>51</v>
      </c>
      <c r="B169" s="121"/>
      <c r="C169" s="120"/>
      <c r="D169" s="120"/>
      <c r="E169" s="205"/>
      <c r="F169" s="387"/>
      <c r="G169" s="206">
        <f>H115</f>
        <v>0</v>
      </c>
      <c r="H169" s="388"/>
    </row>
    <row r="170" spans="1:8" ht="12.75" customHeight="1" x14ac:dyDescent="0.3">
      <c r="A170" s="204" t="s">
        <v>52</v>
      </c>
      <c r="B170" s="121"/>
      <c r="C170" s="120"/>
      <c r="D170" s="120"/>
      <c r="E170" s="205"/>
      <c r="F170" s="387"/>
      <c r="G170" s="324">
        <v>0</v>
      </c>
      <c r="H170" s="388"/>
    </row>
    <row r="171" spans="1:8" ht="12.75" customHeight="1" x14ac:dyDescent="0.3">
      <c r="A171" s="204" t="s">
        <v>53</v>
      </c>
      <c r="B171" s="121"/>
      <c r="C171" s="120"/>
      <c r="D171" s="120"/>
      <c r="E171" s="205"/>
      <c r="F171" s="387"/>
      <c r="G171" s="325">
        <v>0</v>
      </c>
      <c r="H171" s="388"/>
    </row>
    <row r="172" spans="1:8" ht="12.75" customHeight="1" x14ac:dyDescent="0.3">
      <c r="A172" s="204" t="s">
        <v>537</v>
      </c>
      <c r="B172" s="121"/>
      <c r="C172" s="121"/>
      <c r="D172" s="121"/>
      <c r="E172" s="207"/>
      <c r="F172" s="387"/>
      <c r="G172" s="326"/>
      <c r="H172" s="326"/>
    </row>
    <row r="173" spans="1:8" ht="12.75" customHeight="1" x14ac:dyDescent="0.3">
      <c r="A173" s="204" t="s">
        <v>538</v>
      </c>
      <c r="B173" s="121"/>
      <c r="C173" s="120"/>
      <c r="D173" s="120"/>
      <c r="E173" s="205"/>
      <c r="F173" s="387"/>
      <c r="G173" s="313">
        <v>0</v>
      </c>
      <c r="H173" s="313">
        <v>0</v>
      </c>
    </row>
    <row r="174" spans="1:8" ht="12.75" customHeight="1" x14ac:dyDescent="0.3">
      <c r="A174" s="204" t="s">
        <v>539</v>
      </c>
      <c r="B174" s="121"/>
      <c r="C174" s="120"/>
      <c r="D174" s="120"/>
      <c r="E174" s="205"/>
      <c r="F174" s="387"/>
      <c r="G174" s="313">
        <v>0</v>
      </c>
      <c r="H174" s="313">
        <v>0</v>
      </c>
    </row>
    <row r="175" spans="1:8" ht="12.75" customHeight="1" x14ac:dyDescent="0.3">
      <c r="A175" s="210" t="s">
        <v>561</v>
      </c>
      <c r="B175" s="211"/>
      <c r="C175" s="124"/>
      <c r="D175" s="124"/>
      <c r="E175" s="209"/>
      <c r="F175" s="389"/>
      <c r="G175" s="212">
        <f>SUM(G173:G174)</f>
        <v>0</v>
      </c>
      <c r="H175" s="212">
        <f>SUM(H173:H174)</f>
        <v>0</v>
      </c>
    </row>
    <row r="176" spans="1:8" ht="12.75" customHeight="1" x14ac:dyDescent="0.3">
      <c r="A176" s="979" t="s">
        <v>652</v>
      </c>
      <c r="B176" s="980"/>
      <c r="C176" s="980"/>
      <c r="D176" s="128"/>
      <c r="E176" s="200"/>
      <c r="F176" s="127"/>
      <c r="G176" s="127"/>
      <c r="H176" s="127"/>
    </row>
    <row r="177" spans="1:12" ht="12.75" customHeight="1" x14ac:dyDescent="0.3">
      <c r="A177" s="204" t="s">
        <v>51</v>
      </c>
      <c r="B177" s="121"/>
      <c r="C177" s="120"/>
      <c r="D177" s="120"/>
      <c r="E177" s="205"/>
      <c r="F177" s="387"/>
      <c r="G177" s="387"/>
      <c r="H177" s="206">
        <f>I116</f>
        <v>0</v>
      </c>
    </row>
    <row r="178" spans="1:12" ht="12.75" customHeight="1" x14ac:dyDescent="0.3">
      <c r="A178" s="204" t="s">
        <v>52</v>
      </c>
      <c r="B178" s="121"/>
      <c r="C178" s="120"/>
      <c r="D178" s="120"/>
      <c r="E178" s="205"/>
      <c r="F178" s="387"/>
      <c r="G178" s="387"/>
      <c r="H178" s="324">
        <v>0</v>
      </c>
    </row>
    <row r="179" spans="1:12" ht="12.75" customHeight="1" x14ac:dyDescent="0.3">
      <c r="A179" s="204" t="s">
        <v>53</v>
      </c>
      <c r="B179" s="121"/>
      <c r="C179" s="120"/>
      <c r="D179" s="120"/>
      <c r="E179" s="205"/>
      <c r="F179" s="387"/>
      <c r="G179" s="387"/>
      <c r="H179" s="325">
        <v>0</v>
      </c>
    </row>
    <row r="180" spans="1:12" ht="12.75" customHeight="1" x14ac:dyDescent="0.3">
      <c r="A180" s="204" t="s">
        <v>537</v>
      </c>
      <c r="B180" s="121"/>
      <c r="C180" s="121"/>
      <c r="D180" s="121"/>
      <c r="E180" s="207"/>
      <c r="F180" s="387"/>
      <c r="G180" s="387"/>
      <c r="H180" s="326"/>
    </row>
    <row r="181" spans="1:12" ht="12.75" customHeight="1" x14ac:dyDescent="0.3">
      <c r="A181" s="204" t="s">
        <v>538</v>
      </c>
      <c r="B181" s="121"/>
      <c r="C181" s="120"/>
      <c r="D181" s="120"/>
      <c r="E181" s="205"/>
      <c r="F181" s="387"/>
      <c r="G181" s="387"/>
      <c r="H181" s="313">
        <v>0</v>
      </c>
    </row>
    <row r="182" spans="1:12" ht="12.75" customHeight="1" x14ac:dyDescent="0.3">
      <c r="A182" s="204" t="s">
        <v>539</v>
      </c>
      <c r="B182" s="121"/>
      <c r="C182" s="120"/>
      <c r="D182" s="120"/>
      <c r="E182" s="205"/>
      <c r="F182" s="387"/>
      <c r="G182" s="387"/>
      <c r="H182" s="313">
        <v>0</v>
      </c>
    </row>
    <row r="183" spans="1:12" ht="12.75" customHeight="1" x14ac:dyDescent="0.3">
      <c r="A183" s="210" t="s">
        <v>561</v>
      </c>
      <c r="B183" s="211"/>
      <c r="C183" s="124"/>
      <c r="D183" s="124"/>
      <c r="E183" s="209"/>
      <c r="F183" s="389"/>
      <c r="G183" s="387"/>
      <c r="H183" s="212">
        <f>SUM(H181:H182)</f>
        <v>0</v>
      </c>
    </row>
    <row r="184" spans="1:12" x14ac:dyDescent="0.3">
      <c r="A184" s="364" t="s">
        <v>550</v>
      </c>
      <c r="B184" s="365"/>
      <c r="C184" s="366"/>
      <c r="D184" s="366"/>
      <c r="E184" s="367"/>
      <c r="F184" s="368">
        <f>SUM(F129,F137,F145,F153)</f>
        <v>0</v>
      </c>
      <c r="G184" s="368">
        <f>SUM(G161,G169)</f>
        <v>0</v>
      </c>
      <c r="H184" s="368">
        <f>H177</f>
        <v>0</v>
      </c>
    </row>
    <row r="185" spans="1:12" x14ac:dyDescent="0.3">
      <c r="A185" s="981" t="s">
        <v>54</v>
      </c>
      <c r="B185" s="982"/>
      <c r="C185" s="369"/>
      <c r="D185" s="370"/>
      <c r="E185" s="371"/>
      <c r="F185" s="372">
        <f>SUM(F133,F141,F149,F157)</f>
        <v>0</v>
      </c>
      <c r="G185" s="372">
        <f>SUM(G133,G141,G149,G157,G165,G173)</f>
        <v>0</v>
      </c>
      <c r="H185" s="372">
        <f>SUM(H133,H141,H149,H157,H165,H173,H181)</f>
        <v>0</v>
      </c>
    </row>
    <row r="186" spans="1:12" x14ac:dyDescent="0.3">
      <c r="A186" s="1092" t="s">
        <v>55</v>
      </c>
      <c r="B186" s="1093"/>
      <c r="C186" s="373"/>
      <c r="D186" s="374"/>
      <c r="E186" s="375"/>
      <c r="F186" s="376">
        <f>SUM(F134,F142,F150,F158)</f>
        <v>0</v>
      </c>
      <c r="G186" s="376">
        <f>SUM(G134,G142,G150,G158,G166,G174)</f>
        <v>0</v>
      </c>
      <c r="H186" s="376">
        <f>SUM(H134,H142,H150,H158,H166,H174,H182)</f>
        <v>0</v>
      </c>
    </row>
    <row r="187" spans="1:12" x14ac:dyDescent="0.3">
      <c r="A187" s="377" t="s">
        <v>551</v>
      </c>
      <c r="B187" s="378"/>
      <c r="C187" s="373"/>
      <c r="D187" s="374"/>
      <c r="E187" s="375"/>
      <c r="F187" s="379">
        <f>F185+F186</f>
        <v>0</v>
      </c>
      <c r="G187" s="379">
        <f>G185+G186</f>
        <v>0</v>
      </c>
      <c r="H187" s="379">
        <f>H185+H186</f>
        <v>0</v>
      </c>
      <c r="L187" s="470" t="s">
        <v>186</v>
      </c>
    </row>
    <row r="188" spans="1:12" x14ac:dyDescent="0.3">
      <c r="C188" s="180"/>
      <c r="D188" s="180"/>
    </row>
    <row r="189" spans="1:12" x14ac:dyDescent="0.3">
      <c r="B189" s="157"/>
    </row>
    <row r="190" spans="1:12" ht="15.6" x14ac:dyDescent="0.3">
      <c r="A190" s="996" t="s">
        <v>805</v>
      </c>
      <c r="B190" s="996"/>
      <c r="C190" s="304"/>
      <c r="D190" s="305"/>
      <c r="E190" s="305"/>
      <c r="F190" s="305"/>
      <c r="G190" s="305"/>
      <c r="H190" s="305"/>
      <c r="I190" s="305"/>
      <c r="J190" s="305"/>
      <c r="K190" s="305"/>
    </row>
    <row r="191" spans="1:12" x14ac:dyDescent="0.3">
      <c r="B191" s="213"/>
    </row>
    <row r="192" spans="1:12" ht="9" customHeight="1" x14ac:dyDescent="0.3">
      <c r="B192" s="213"/>
    </row>
    <row r="193" spans="1:14" ht="39" customHeight="1" x14ac:dyDescent="0.3">
      <c r="A193" s="1030" t="s">
        <v>460</v>
      </c>
      <c r="B193" s="1030"/>
      <c r="C193" s="1030"/>
      <c r="D193" s="1030"/>
      <c r="E193" s="1030"/>
      <c r="F193" s="1030"/>
      <c r="G193" s="1030"/>
      <c r="H193" s="1030"/>
      <c r="I193" s="463"/>
      <c r="J193" s="670"/>
      <c r="K193" s="670"/>
      <c r="L193" s="470" t="s">
        <v>257</v>
      </c>
    </row>
    <row r="194" spans="1:14" x14ac:dyDescent="0.3">
      <c r="A194" s="214"/>
      <c r="B194" s="215"/>
    </row>
    <row r="195" spans="1:14" x14ac:dyDescent="0.3">
      <c r="A195" s="157"/>
      <c r="G195" s="451" t="s">
        <v>28</v>
      </c>
      <c r="H195" s="451" t="s">
        <v>29</v>
      </c>
      <c r="I195" s="451" t="s">
        <v>650</v>
      </c>
      <c r="J195" s="492"/>
      <c r="K195" s="492"/>
    </row>
    <row r="196" spans="1:14" ht="15" customHeight="1" x14ac:dyDescent="0.3">
      <c r="A196" s="959" t="s">
        <v>57</v>
      </c>
      <c r="B196" s="960"/>
      <c r="C196" s="960"/>
      <c r="D196" s="960"/>
      <c r="E196" s="960"/>
      <c r="F196" s="961"/>
      <c r="G196" s="178">
        <f>SUM(G197:G204)</f>
        <v>0</v>
      </c>
      <c r="H196" s="178">
        <f>SUM(H197:H204)</f>
        <v>0</v>
      </c>
      <c r="I196" s="178">
        <f>SUM(I197:I204)</f>
        <v>0</v>
      </c>
      <c r="J196" s="406"/>
      <c r="K196" s="406"/>
    </row>
    <row r="197" spans="1:14" ht="15" customHeight="1" x14ac:dyDescent="0.3">
      <c r="A197" s="984" t="s">
        <v>58</v>
      </c>
      <c r="B197" s="985"/>
      <c r="C197" s="985"/>
      <c r="D197" s="985"/>
      <c r="E197" s="985"/>
      <c r="F197" s="986"/>
      <c r="G197" s="311">
        <v>0</v>
      </c>
      <c r="H197" s="327">
        <v>0</v>
      </c>
      <c r="I197" s="327">
        <v>0</v>
      </c>
      <c r="J197" s="420"/>
      <c r="K197" s="420"/>
      <c r="L197" s="169"/>
    </row>
    <row r="198" spans="1:14" ht="15" customHeight="1" x14ac:dyDescent="0.3">
      <c r="A198" s="1016" t="s">
        <v>59</v>
      </c>
      <c r="B198" s="1017"/>
      <c r="C198" s="1017"/>
      <c r="D198" s="1017"/>
      <c r="E198" s="1017"/>
      <c r="F198" s="1018"/>
      <c r="G198" s="312">
        <v>0</v>
      </c>
      <c r="H198" s="312">
        <v>0</v>
      </c>
      <c r="I198" s="312">
        <v>0</v>
      </c>
      <c r="J198" s="420"/>
      <c r="K198" s="420"/>
      <c r="L198" s="466" t="s">
        <v>188</v>
      </c>
      <c r="M198" s="466"/>
    </row>
    <row r="199" spans="1:14" ht="15" customHeight="1" x14ac:dyDescent="0.3">
      <c r="A199" s="962" t="s">
        <v>388</v>
      </c>
      <c r="B199" s="963"/>
      <c r="C199" s="963"/>
      <c r="D199" s="963"/>
      <c r="E199" s="963"/>
      <c r="F199" s="964"/>
      <c r="G199" s="312">
        <v>0</v>
      </c>
      <c r="H199" s="312">
        <v>0</v>
      </c>
      <c r="I199" s="312">
        <v>0</v>
      </c>
      <c r="J199" s="420"/>
      <c r="K199" s="420"/>
      <c r="L199" s="169"/>
    </row>
    <row r="200" spans="1:14" ht="15" customHeight="1" x14ac:dyDescent="0.3">
      <c r="A200" s="962" t="s">
        <v>387</v>
      </c>
      <c r="B200" s="963"/>
      <c r="C200" s="963"/>
      <c r="D200" s="963"/>
      <c r="E200" s="963"/>
      <c r="F200" s="964"/>
      <c r="G200" s="312">
        <v>0</v>
      </c>
      <c r="H200" s="312">
        <v>0</v>
      </c>
      <c r="I200" s="312">
        <v>0</v>
      </c>
      <c r="J200" s="420"/>
      <c r="K200" s="420"/>
      <c r="L200" s="169"/>
    </row>
    <row r="201" spans="1:14" ht="15" customHeight="1" x14ac:dyDescent="0.3">
      <c r="A201" s="962" t="s">
        <v>60</v>
      </c>
      <c r="B201" s="963"/>
      <c r="C201" s="963"/>
      <c r="D201" s="963"/>
      <c r="E201" s="963"/>
      <c r="F201" s="964"/>
      <c r="G201" s="312">
        <v>0</v>
      </c>
      <c r="H201" s="312">
        <v>0</v>
      </c>
      <c r="I201" s="312">
        <v>0</v>
      </c>
      <c r="J201" s="420"/>
      <c r="K201" s="420"/>
      <c r="L201" s="169"/>
    </row>
    <row r="202" spans="1:14" ht="15" customHeight="1" x14ac:dyDescent="0.3">
      <c r="A202" s="962" t="s">
        <v>93</v>
      </c>
      <c r="B202" s="963"/>
      <c r="C202" s="963"/>
      <c r="D202" s="963"/>
      <c r="E202" s="963"/>
      <c r="F202" s="964"/>
      <c r="G202" s="312">
        <v>0</v>
      </c>
      <c r="H202" s="312">
        <v>0</v>
      </c>
      <c r="I202" s="312">
        <v>0</v>
      </c>
      <c r="J202" s="420"/>
      <c r="K202" s="420"/>
      <c r="L202" s="169"/>
    </row>
    <row r="203" spans="1:14" ht="15" customHeight="1" x14ac:dyDescent="0.3">
      <c r="A203" s="962" t="s">
        <v>61</v>
      </c>
      <c r="B203" s="963"/>
      <c r="C203" s="963"/>
      <c r="D203" s="963"/>
      <c r="E203" s="963"/>
      <c r="F203" s="964"/>
      <c r="G203" s="312">
        <v>0</v>
      </c>
      <c r="H203" s="312">
        <v>0</v>
      </c>
      <c r="I203" s="312">
        <v>0</v>
      </c>
      <c r="J203" s="420"/>
      <c r="K203" s="420"/>
      <c r="L203" s="169"/>
    </row>
    <row r="204" spans="1:14" ht="15" customHeight="1" x14ac:dyDescent="0.3">
      <c r="A204" s="987" t="s">
        <v>62</v>
      </c>
      <c r="B204" s="988"/>
      <c r="C204" s="988"/>
      <c r="D204" s="988"/>
      <c r="E204" s="988"/>
      <c r="F204" s="989"/>
      <c r="G204" s="317">
        <v>0</v>
      </c>
      <c r="H204" s="328">
        <v>0</v>
      </c>
      <c r="I204" s="328">
        <v>0</v>
      </c>
      <c r="J204" s="420"/>
      <c r="K204" s="420"/>
      <c r="L204" s="169"/>
    </row>
    <row r="205" spans="1:14" ht="15" customHeight="1" x14ac:dyDescent="0.3">
      <c r="A205" s="959" t="s">
        <v>63</v>
      </c>
      <c r="B205" s="960"/>
      <c r="C205" s="960"/>
      <c r="D205" s="960"/>
      <c r="E205" s="960"/>
      <c r="F205" s="961"/>
      <c r="G205" s="178">
        <f>SUM(G206:G214)</f>
        <v>0</v>
      </c>
      <c r="H205" s="178">
        <f>SUM(H206:H214)</f>
        <v>0</v>
      </c>
      <c r="I205" s="178">
        <f>SUM(I206:I214)</f>
        <v>0</v>
      </c>
      <c r="J205" s="406"/>
      <c r="K205" s="406"/>
      <c r="L205" s="169"/>
    </row>
    <row r="206" spans="1:14" ht="15" customHeight="1" x14ac:dyDescent="0.3">
      <c r="A206" s="984" t="s">
        <v>64</v>
      </c>
      <c r="B206" s="985"/>
      <c r="C206" s="985"/>
      <c r="D206" s="985"/>
      <c r="E206" s="985"/>
      <c r="F206" s="986"/>
      <c r="G206" s="311">
        <v>0</v>
      </c>
      <c r="H206" s="311">
        <v>0</v>
      </c>
      <c r="I206" s="311">
        <v>0</v>
      </c>
      <c r="J206" s="420"/>
      <c r="K206" s="420"/>
      <c r="L206" s="169"/>
    </row>
    <row r="207" spans="1:14" ht="15" customHeight="1" x14ac:dyDescent="0.3">
      <c r="A207" s="1016" t="s">
        <v>65</v>
      </c>
      <c r="B207" s="1017"/>
      <c r="C207" s="1017"/>
      <c r="D207" s="1017"/>
      <c r="E207" s="1017"/>
      <c r="F207" s="1018"/>
      <c r="G207" s="312">
        <v>0</v>
      </c>
      <c r="H207" s="312">
        <v>0</v>
      </c>
      <c r="I207" s="312">
        <v>0</v>
      </c>
      <c r="J207" s="420"/>
      <c r="K207" s="420"/>
      <c r="L207" s="467" t="s">
        <v>121</v>
      </c>
      <c r="M207" s="467"/>
      <c r="N207" s="123"/>
    </row>
    <row r="208" spans="1:14" ht="15" customHeight="1" x14ac:dyDescent="0.3">
      <c r="A208" s="962" t="s">
        <v>66</v>
      </c>
      <c r="B208" s="963"/>
      <c r="C208" s="963"/>
      <c r="D208" s="963"/>
      <c r="E208" s="963"/>
      <c r="F208" s="964"/>
      <c r="G208" s="312">
        <v>0</v>
      </c>
      <c r="H208" s="312">
        <v>0</v>
      </c>
      <c r="I208" s="312">
        <v>0</v>
      </c>
      <c r="J208" s="420"/>
      <c r="K208" s="420"/>
      <c r="L208" s="216"/>
      <c r="M208" s="217"/>
      <c r="N208" s="169"/>
    </row>
    <row r="209" spans="1:14" ht="15" customHeight="1" x14ac:dyDescent="0.3">
      <c r="A209" s="962" t="s">
        <v>67</v>
      </c>
      <c r="B209" s="963"/>
      <c r="C209" s="963"/>
      <c r="D209" s="963"/>
      <c r="E209" s="963"/>
      <c r="F209" s="964"/>
      <c r="G209" s="312">
        <v>0</v>
      </c>
      <c r="H209" s="312">
        <v>0</v>
      </c>
      <c r="I209" s="312">
        <v>0</v>
      </c>
      <c r="J209" s="420"/>
      <c r="K209" s="420"/>
      <c r="L209" s="467" t="s">
        <v>122</v>
      </c>
      <c r="M209" s="467"/>
      <c r="N209" s="467"/>
    </row>
    <row r="210" spans="1:14" ht="15" customHeight="1" x14ac:dyDescent="0.3">
      <c r="A210" s="962" t="s">
        <v>721</v>
      </c>
      <c r="B210" s="963"/>
      <c r="C210" s="963"/>
      <c r="D210" s="963"/>
      <c r="E210" s="963"/>
      <c r="F210" s="964"/>
      <c r="G210" s="312">
        <v>0</v>
      </c>
      <c r="H210" s="312">
        <v>0</v>
      </c>
      <c r="I210" s="312">
        <v>0</v>
      </c>
      <c r="J210" s="420"/>
      <c r="K210" s="420"/>
      <c r="L210" s="218"/>
      <c r="M210" s="219"/>
      <c r="N210" s="169"/>
    </row>
    <row r="211" spans="1:14" ht="15" customHeight="1" x14ac:dyDescent="0.3">
      <c r="A211" s="962" t="s">
        <v>68</v>
      </c>
      <c r="B211" s="963"/>
      <c r="C211" s="963"/>
      <c r="D211" s="963"/>
      <c r="E211" s="963"/>
      <c r="F211" s="964"/>
      <c r="G211" s="312">
        <v>0</v>
      </c>
      <c r="H211" s="312">
        <v>0</v>
      </c>
      <c r="I211" s="312">
        <v>0</v>
      </c>
      <c r="J211" s="420"/>
      <c r="K211" s="420"/>
      <c r="L211" s="469" t="s">
        <v>123</v>
      </c>
      <c r="M211" s="469"/>
      <c r="N211" s="169"/>
    </row>
    <row r="212" spans="1:14" ht="15" customHeight="1" x14ac:dyDescent="0.3">
      <c r="A212" s="962" t="s">
        <v>69</v>
      </c>
      <c r="B212" s="963"/>
      <c r="C212" s="963"/>
      <c r="D212" s="963"/>
      <c r="E212" s="963"/>
      <c r="F212" s="964"/>
      <c r="G212" s="312">
        <v>0</v>
      </c>
      <c r="H212" s="312">
        <v>0</v>
      </c>
      <c r="I212" s="312">
        <v>0</v>
      </c>
      <c r="J212" s="420"/>
      <c r="K212" s="420"/>
      <c r="L212" s="469" t="s">
        <v>124</v>
      </c>
      <c r="M212" s="469"/>
      <c r="N212" s="169"/>
    </row>
    <row r="213" spans="1:14" ht="15" customHeight="1" x14ac:dyDescent="0.3">
      <c r="A213" s="962" t="s">
        <v>120</v>
      </c>
      <c r="B213" s="963"/>
      <c r="C213" s="963"/>
      <c r="D213" s="963"/>
      <c r="E213" s="963"/>
      <c r="F213" s="964"/>
      <c r="G213" s="312">
        <v>0</v>
      </c>
      <c r="H213" s="312">
        <v>0</v>
      </c>
      <c r="I213" s="312">
        <v>0</v>
      </c>
      <c r="J213" s="420"/>
      <c r="K213" s="420"/>
      <c r="L213" s="469" t="s">
        <v>125</v>
      </c>
      <c r="M213" s="469"/>
      <c r="N213" s="169"/>
    </row>
    <row r="214" spans="1:14" ht="15" customHeight="1" x14ac:dyDescent="0.3">
      <c r="A214" s="987" t="s">
        <v>62</v>
      </c>
      <c r="B214" s="988"/>
      <c r="C214" s="988"/>
      <c r="D214" s="988"/>
      <c r="E214" s="988"/>
      <c r="F214" s="989"/>
      <c r="G214" s="317">
        <v>0</v>
      </c>
      <c r="H214" s="317">
        <v>0</v>
      </c>
      <c r="I214" s="317">
        <v>0</v>
      </c>
      <c r="J214" s="420"/>
      <c r="K214" s="420"/>
      <c r="L214" s="469" t="s">
        <v>126</v>
      </c>
      <c r="M214" s="469"/>
      <c r="N214" s="169"/>
    </row>
    <row r="215" spans="1:14" ht="15" customHeight="1" x14ac:dyDescent="0.3">
      <c r="A215" s="959" t="s">
        <v>70</v>
      </c>
      <c r="B215" s="960"/>
      <c r="C215" s="960"/>
      <c r="D215" s="960"/>
      <c r="E215" s="960"/>
      <c r="F215" s="961"/>
      <c r="G215" s="178">
        <f>SUM(G216:G220)</f>
        <v>0</v>
      </c>
      <c r="H215" s="178">
        <f>SUM(H216:H220)</f>
        <v>0</v>
      </c>
      <c r="I215" s="178">
        <f>SUM(I216:I220)</f>
        <v>0</v>
      </c>
      <c r="J215" s="406"/>
      <c r="K215" s="406"/>
      <c r="L215" s="469" t="s">
        <v>127</v>
      </c>
      <c r="M215" s="469"/>
      <c r="N215" s="169"/>
    </row>
    <row r="216" spans="1:14" ht="15" customHeight="1" x14ac:dyDescent="0.3">
      <c r="A216" s="984" t="s">
        <v>722</v>
      </c>
      <c r="B216" s="985"/>
      <c r="C216" s="985"/>
      <c r="D216" s="985"/>
      <c r="E216" s="985"/>
      <c r="F216" s="986"/>
      <c r="G216" s="311">
        <v>0</v>
      </c>
      <c r="H216" s="311">
        <v>0</v>
      </c>
      <c r="I216" s="311">
        <v>0</v>
      </c>
      <c r="J216" s="420"/>
      <c r="K216" s="420"/>
      <c r="L216" s="469" t="s">
        <v>128</v>
      </c>
      <c r="M216" s="469"/>
      <c r="N216" s="220"/>
    </row>
    <row r="217" spans="1:14" ht="15" customHeight="1" x14ac:dyDescent="0.3">
      <c r="A217" s="962" t="s">
        <v>723</v>
      </c>
      <c r="B217" s="963"/>
      <c r="C217" s="963"/>
      <c r="D217" s="963"/>
      <c r="E217" s="963"/>
      <c r="F217" s="964"/>
      <c r="G217" s="312">
        <v>0</v>
      </c>
      <c r="H217" s="312">
        <v>0</v>
      </c>
      <c r="I217" s="312">
        <v>0</v>
      </c>
      <c r="J217" s="420"/>
      <c r="K217" s="420"/>
      <c r="L217" s="169" t="s">
        <v>447</v>
      </c>
      <c r="N217" s="169"/>
    </row>
    <row r="218" spans="1:14" ht="15" customHeight="1" x14ac:dyDescent="0.3">
      <c r="A218" s="962" t="s">
        <v>71</v>
      </c>
      <c r="B218" s="963"/>
      <c r="C218" s="963"/>
      <c r="D218" s="963"/>
      <c r="E218" s="963"/>
      <c r="F218" s="964"/>
      <c r="G218" s="312">
        <v>0</v>
      </c>
      <c r="H218" s="312">
        <v>0</v>
      </c>
      <c r="I218" s="312">
        <v>0</v>
      </c>
      <c r="J218" s="420"/>
      <c r="K218" s="420"/>
      <c r="M218" s="169"/>
      <c r="N218" s="169"/>
    </row>
    <row r="219" spans="1:14" ht="15" customHeight="1" x14ac:dyDescent="0.3">
      <c r="A219" s="962" t="s">
        <v>72</v>
      </c>
      <c r="B219" s="963"/>
      <c r="C219" s="963"/>
      <c r="D219" s="963"/>
      <c r="E219" s="963"/>
      <c r="F219" s="964"/>
      <c r="G219" s="312">
        <v>0</v>
      </c>
      <c r="H219" s="312">
        <v>0</v>
      </c>
      <c r="I219" s="312">
        <v>0</v>
      </c>
      <c r="J219" s="420"/>
      <c r="K219" s="420"/>
      <c r="L219" s="632"/>
      <c r="M219" s="169"/>
      <c r="N219" s="169"/>
    </row>
    <row r="220" spans="1:14" ht="15" customHeight="1" x14ac:dyDescent="0.3">
      <c r="A220" s="987" t="s">
        <v>62</v>
      </c>
      <c r="B220" s="988"/>
      <c r="C220" s="988"/>
      <c r="D220" s="988"/>
      <c r="E220" s="988"/>
      <c r="F220" s="989"/>
      <c r="G220" s="317">
        <v>0</v>
      </c>
      <c r="H220" s="328">
        <v>0</v>
      </c>
      <c r="I220" s="328">
        <v>0</v>
      </c>
      <c r="J220" s="420"/>
      <c r="K220" s="420"/>
      <c r="N220" s="169"/>
    </row>
    <row r="221" spans="1:14" ht="15" customHeight="1" x14ac:dyDescent="0.3">
      <c r="A221" s="959" t="s">
        <v>73</v>
      </c>
      <c r="B221" s="960"/>
      <c r="C221" s="960"/>
      <c r="D221" s="960"/>
      <c r="E221" s="960"/>
      <c r="F221" s="961"/>
      <c r="G221" s="178">
        <f>SUM(G222:G236)</f>
        <v>0</v>
      </c>
      <c r="H221" s="178">
        <f>SUM(H222:H236)</f>
        <v>0</v>
      </c>
      <c r="I221" s="178">
        <f>SUM(I222:I236)</f>
        <v>0</v>
      </c>
      <c r="J221" s="406"/>
      <c r="K221" s="406"/>
      <c r="L221" s="994" t="s">
        <v>129</v>
      </c>
      <c r="M221" s="994"/>
      <c r="N221" s="169"/>
    </row>
    <row r="222" spans="1:14" ht="15" customHeight="1" x14ac:dyDescent="0.3">
      <c r="A222" s="984" t="s">
        <v>724</v>
      </c>
      <c r="B222" s="985"/>
      <c r="C222" s="985"/>
      <c r="D222" s="985"/>
      <c r="E222" s="985"/>
      <c r="F222" s="986"/>
      <c r="G222" s="312">
        <v>0</v>
      </c>
      <c r="H222" s="329">
        <v>0</v>
      </c>
      <c r="I222" s="329">
        <v>0</v>
      </c>
      <c r="J222" s="420"/>
      <c r="K222" s="420"/>
      <c r="L222" s="470" t="s">
        <v>412</v>
      </c>
      <c r="N222" s="169"/>
    </row>
    <row r="223" spans="1:14" ht="15" customHeight="1" x14ac:dyDescent="0.3">
      <c r="A223" s="962" t="s">
        <v>389</v>
      </c>
      <c r="B223" s="963"/>
      <c r="C223" s="963"/>
      <c r="D223" s="963"/>
      <c r="E223" s="963"/>
      <c r="F223" s="964"/>
      <c r="G223" s="312">
        <v>0</v>
      </c>
      <c r="H223" s="329">
        <v>0</v>
      </c>
      <c r="I223" s="329">
        <v>0</v>
      </c>
      <c r="J223" s="420"/>
      <c r="K223" s="420"/>
      <c r="L223" s="467" t="s">
        <v>130</v>
      </c>
      <c r="M223" s="836"/>
      <c r="N223" s="836"/>
    </row>
    <row r="224" spans="1:14" ht="15" customHeight="1" x14ac:dyDescent="0.3">
      <c r="A224" s="962" t="s">
        <v>725</v>
      </c>
      <c r="B224" s="963"/>
      <c r="C224" s="963"/>
      <c r="D224" s="963"/>
      <c r="E224" s="963"/>
      <c r="F224" s="964"/>
      <c r="G224" s="312">
        <v>0</v>
      </c>
      <c r="H224" s="329">
        <v>0</v>
      </c>
      <c r="I224" s="329">
        <v>0</v>
      </c>
      <c r="J224" s="420"/>
      <c r="K224" s="420"/>
      <c r="L224" s="467" t="s">
        <v>260</v>
      </c>
    </row>
    <row r="225" spans="1:16" ht="15" customHeight="1" x14ac:dyDescent="0.3">
      <c r="A225" s="1016" t="s">
        <v>76</v>
      </c>
      <c r="B225" s="1017"/>
      <c r="C225" s="1017"/>
      <c r="D225" s="1017"/>
      <c r="E225" s="1017"/>
      <c r="F225" s="1018"/>
      <c r="G225" s="312">
        <v>0</v>
      </c>
      <c r="H225" s="329">
        <v>0</v>
      </c>
      <c r="I225" s="329">
        <v>0</v>
      </c>
      <c r="J225" s="420"/>
      <c r="K225" s="420"/>
    </row>
    <row r="226" spans="1:16" ht="15" customHeight="1" x14ac:dyDescent="0.3">
      <c r="A226" s="1016" t="s">
        <v>726</v>
      </c>
      <c r="B226" s="1017"/>
      <c r="C226" s="1017"/>
      <c r="D226" s="1017"/>
      <c r="E226" s="1017"/>
      <c r="F226" s="1018"/>
      <c r="G226" s="312">
        <v>0</v>
      </c>
      <c r="H226" s="329">
        <v>0</v>
      </c>
      <c r="I226" s="329">
        <v>0</v>
      </c>
      <c r="J226" s="420"/>
      <c r="K226" s="420"/>
    </row>
    <row r="227" spans="1:16" ht="15" customHeight="1" x14ac:dyDescent="0.3">
      <c r="A227" s="962" t="s">
        <v>75</v>
      </c>
      <c r="B227" s="963"/>
      <c r="C227" s="963"/>
      <c r="D227" s="963"/>
      <c r="E227" s="963"/>
      <c r="F227" s="964"/>
      <c r="G227" s="312">
        <v>0</v>
      </c>
      <c r="H227" s="329">
        <v>0</v>
      </c>
      <c r="I227" s="329">
        <v>0</v>
      </c>
      <c r="J227" s="420"/>
      <c r="K227" s="420"/>
    </row>
    <row r="228" spans="1:16" ht="15" customHeight="1" x14ac:dyDescent="0.3">
      <c r="A228" s="1016" t="s">
        <v>77</v>
      </c>
      <c r="B228" s="1017"/>
      <c r="C228" s="1017"/>
      <c r="D228" s="1017"/>
      <c r="E228" s="1017"/>
      <c r="F228" s="1018"/>
      <c r="G228" s="312">
        <v>0</v>
      </c>
      <c r="H228" s="329">
        <v>0</v>
      </c>
      <c r="I228" s="329">
        <v>0</v>
      </c>
      <c r="J228" s="420"/>
      <c r="K228" s="420"/>
    </row>
    <row r="229" spans="1:16" ht="15" customHeight="1" x14ac:dyDescent="0.3">
      <c r="A229" s="1016" t="s">
        <v>139</v>
      </c>
      <c r="B229" s="1017"/>
      <c r="C229" s="1017"/>
      <c r="D229" s="1017"/>
      <c r="E229" s="1017"/>
      <c r="F229" s="1018"/>
      <c r="G229" s="312">
        <v>0</v>
      </c>
      <c r="H229" s="329">
        <v>0</v>
      </c>
      <c r="I229" s="329">
        <v>0</v>
      </c>
      <c r="J229" s="420"/>
      <c r="K229" s="420"/>
    </row>
    <row r="230" spans="1:16" ht="15" customHeight="1" x14ac:dyDescent="0.3">
      <c r="A230" s="962" t="s">
        <v>78</v>
      </c>
      <c r="B230" s="963"/>
      <c r="C230" s="963"/>
      <c r="D230" s="963"/>
      <c r="E230" s="963"/>
      <c r="F230" s="964"/>
      <c r="G230" s="312">
        <v>0</v>
      </c>
      <c r="H230" s="329">
        <v>0</v>
      </c>
      <c r="I230" s="329">
        <v>0</v>
      </c>
      <c r="J230" s="420"/>
      <c r="K230" s="420"/>
    </row>
    <row r="231" spans="1:16" ht="15" customHeight="1" x14ac:dyDescent="0.3">
      <c r="A231" s="962" t="s">
        <v>87</v>
      </c>
      <c r="B231" s="963"/>
      <c r="C231" s="963"/>
      <c r="D231" s="963"/>
      <c r="E231" s="963"/>
      <c r="F231" s="964"/>
      <c r="G231" s="312">
        <v>0</v>
      </c>
      <c r="H231" s="329">
        <v>0</v>
      </c>
      <c r="I231" s="329">
        <v>0</v>
      </c>
      <c r="J231" s="420"/>
      <c r="K231" s="420"/>
    </row>
    <row r="232" spans="1:16" ht="15" customHeight="1" x14ac:dyDescent="0.3">
      <c r="A232" s="962" t="s">
        <v>89</v>
      </c>
      <c r="B232" s="963"/>
      <c r="C232" s="963"/>
      <c r="D232" s="963"/>
      <c r="E232" s="963"/>
      <c r="F232" s="964"/>
      <c r="G232" s="383">
        <v>0</v>
      </c>
      <c r="H232" s="384">
        <v>0</v>
      </c>
      <c r="I232" s="384">
        <v>0</v>
      </c>
      <c r="J232" s="385" t="s">
        <v>493</v>
      </c>
      <c r="K232" s="386"/>
      <c r="L232" s="736"/>
      <c r="M232" s="737"/>
      <c r="N232" s="142"/>
      <c r="O232" s="142"/>
      <c r="P232" s="142"/>
    </row>
    <row r="233" spans="1:16" ht="15" customHeight="1" x14ac:dyDescent="0.3">
      <c r="A233" s="962" t="s">
        <v>90</v>
      </c>
      <c r="B233" s="963"/>
      <c r="C233" s="963"/>
      <c r="D233" s="963"/>
      <c r="E233" s="963"/>
      <c r="F233" s="964"/>
      <c r="G233" s="383">
        <v>0</v>
      </c>
      <c r="H233" s="384">
        <v>0</v>
      </c>
      <c r="I233" s="384">
        <v>0</v>
      </c>
      <c r="J233" s="970" t="s">
        <v>492</v>
      </c>
      <c r="K233" s="940"/>
      <c r="L233" s="737"/>
      <c r="M233" s="737"/>
      <c r="N233" s="142"/>
      <c r="O233" s="142"/>
      <c r="P233" s="142"/>
    </row>
    <row r="234" spans="1:16" ht="15" customHeight="1" x14ac:dyDescent="0.3">
      <c r="A234" s="962" t="s">
        <v>74</v>
      </c>
      <c r="B234" s="963"/>
      <c r="C234" s="963"/>
      <c r="D234" s="963"/>
      <c r="E234" s="963"/>
      <c r="F234" s="964"/>
      <c r="G234" s="383">
        <v>0</v>
      </c>
      <c r="H234" s="384">
        <v>0</v>
      </c>
      <c r="I234" s="384">
        <v>0</v>
      </c>
      <c r="J234" s="971"/>
      <c r="K234" s="940"/>
      <c r="L234" s="737"/>
      <c r="M234" s="737"/>
      <c r="N234" s="142"/>
      <c r="O234" s="142"/>
      <c r="P234" s="142"/>
    </row>
    <row r="235" spans="1:16" ht="15" customHeight="1" x14ac:dyDescent="0.3">
      <c r="A235" s="962" t="s">
        <v>390</v>
      </c>
      <c r="B235" s="963"/>
      <c r="C235" s="963"/>
      <c r="D235" s="963"/>
      <c r="E235" s="963"/>
      <c r="F235" s="964"/>
      <c r="G235" s="312">
        <v>0</v>
      </c>
      <c r="H235" s="329">
        <v>0</v>
      </c>
      <c r="I235" s="329">
        <v>0</v>
      </c>
      <c r="J235" s="971"/>
      <c r="K235" s="940"/>
      <c r="L235" s="169"/>
    </row>
    <row r="236" spans="1:16" ht="15" customHeight="1" x14ac:dyDescent="0.3">
      <c r="A236" s="987" t="s">
        <v>62</v>
      </c>
      <c r="B236" s="988"/>
      <c r="C236" s="988"/>
      <c r="D236" s="988"/>
      <c r="E236" s="988"/>
      <c r="F236" s="989"/>
      <c r="G236" s="317">
        <v>0</v>
      </c>
      <c r="H236" s="328">
        <v>0</v>
      </c>
      <c r="I236" s="328">
        <v>0</v>
      </c>
      <c r="J236" s="971"/>
      <c r="K236" s="940"/>
    </row>
    <row r="237" spans="1:16" ht="15" customHeight="1" x14ac:dyDescent="0.3">
      <c r="A237" s="959" t="s">
        <v>79</v>
      </c>
      <c r="B237" s="960"/>
      <c r="C237" s="960"/>
      <c r="D237" s="960"/>
      <c r="E237" s="960"/>
      <c r="F237" s="961"/>
      <c r="G237" s="178">
        <f>SUM(G238:G249)</f>
        <v>0</v>
      </c>
      <c r="H237" s="178">
        <f>SUM(H238:H249)</f>
        <v>0</v>
      </c>
      <c r="I237" s="178">
        <f>SUM(I238:I249)</f>
        <v>0</v>
      </c>
      <c r="J237" s="970" t="s">
        <v>494</v>
      </c>
      <c r="K237" s="972"/>
      <c r="L237" s="169"/>
    </row>
    <row r="238" spans="1:16" ht="15" customHeight="1" x14ac:dyDescent="0.3">
      <c r="A238" s="974" t="s">
        <v>727</v>
      </c>
      <c r="B238" s="975"/>
      <c r="C238" s="975"/>
      <c r="D238" s="975"/>
      <c r="E238" s="975"/>
      <c r="F238" s="976"/>
      <c r="G238" s="311">
        <v>0</v>
      </c>
      <c r="H238" s="327">
        <v>0</v>
      </c>
      <c r="I238" s="327">
        <v>0</v>
      </c>
      <c r="J238" s="973"/>
      <c r="K238" s="972"/>
      <c r="L238" s="482" t="s">
        <v>131</v>
      </c>
      <c r="M238" s="633" t="s">
        <v>132</v>
      </c>
    </row>
    <row r="239" spans="1:16" ht="15" customHeight="1" x14ac:dyDescent="0.3">
      <c r="A239" s="974" t="s">
        <v>727</v>
      </c>
      <c r="B239" s="975"/>
      <c r="C239" s="975"/>
      <c r="D239" s="975"/>
      <c r="E239" s="975"/>
      <c r="F239" s="976"/>
      <c r="G239" s="312">
        <v>0</v>
      </c>
      <c r="H239" s="329">
        <v>0</v>
      </c>
      <c r="I239" s="329">
        <v>0</v>
      </c>
      <c r="J239" s="973"/>
      <c r="K239" s="972"/>
      <c r="L239" s="169"/>
    </row>
    <row r="240" spans="1:16" ht="15" customHeight="1" x14ac:dyDescent="0.3">
      <c r="A240" s="974" t="s">
        <v>727</v>
      </c>
      <c r="B240" s="975"/>
      <c r="C240" s="975"/>
      <c r="D240" s="975"/>
      <c r="E240" s="975"/>
      <c r="F240" s="976"/>
      <c r="G240" s="312">
        <v>0</v>
      </c>
      <c r="H240" s="329">
        <v>0</v>
      </c>
      <c r="I240" s="329">
        <v>0</v>
      </c>
      <c r="J240" s="420"/>
      <c r="K240" s="420"/>
      <c r="L240" s="169"/>
    </row>
    <row r="241" spans="1:15" ht="15" customHeight="1" x14ac:dyDescent="0.3">
      <c r="A241" s="1016" t="s">
        <v>80</v>
      </c>
      <c r="B241" s="1017"/>
      <c r="C241" s="1017"/>
      <c r="D241" s="1017"/>
      <c r="E241" s="1017"/>
      <c r="F241" s="1018"/>
      <c r="G241" s="312">
        <v>0</v>
      </c>
      <c r="H241" s="329">
        <v>0</v>
      </c>
      <c r="I241" s="329">
        <v>0</v>
      </c>
      <c r="J241" s="420"/>
      <c r="K241" s="420"/>
      <c r="L241" s="994" t="s">
        <v>133</v>
      </c>
      <c r="M241" s="994"/>
      <c r="N241" s="157"/>
    </row>
    <row r="242" spans="1:15" ht="15" customHeight="1" x14ac:dyDescent="0.3">
      <c r="A242" s="1019" t="s">
        <v>730</v>
      </c>
      <c r="B242" s="1020"/>
      <c r="C242" s="1020"/>
      <c r="D242" s="1020"/>
      <c r="E242" s="1020"/>
      <c r="F242" s="1021"/>
      <c r="G242" s="312">
        <v>0</v>
      </c>
      <c r="H242" s="329">
        <v>0</v>
      </c>
      <c r="I242" s="329">
        <v>0</v>
      </c>
      <c r="J242" s="420"/>
      <c r="K242" s="420"/>
      <c r="L242" s="978" t="s">
        <v>134</v>
      </c>
      <c r="M242" s="978"/>
      <c r="N242" s="978"/>
    </row>
    <row r="243" spans="1:15" ht="15" customHeight="1" x14ac:dyDescent="0.3">
      <c r="A243" s="1019" t="s">
        <v>731</v>
      </c>
      <c r="B243" s="1020"/>
      <c r="C243" s="1020"/>
      <c r="D243" s="1020"/>
      <c r="E243" s="1020"/>
      <c r="F243" s="1021"/>
      <c r="G243" s="312">
        <v>0</v>
      </c>
      <c r="H243" s="329">
        <v>0</v>
      </c>
      <c r="I243" s="329">
        <v>0</v>
      </c>
      <c r="J243" s="420"/>
      <c r="K243" s="420"/>
      <c r="L243" s="1052" t="s">
        <v>732</v>
      </c>
      <c r="M243" s="1052"/>
      <c r="N243" s="1052"/>
      <c r="O243" s="634"/>
    </row>
    <row r="244" spans="1:15" ht="15" customHeight="1" x14ac:dyDescent="0.3">
      <c r="A244" s="1016" t="s">
        <v>81</v>
      </c>
      <c r="B244" s="1017"/>
      <c r="C244" s="1017"/>
      <c r="D244" s="1017"/>
      <c r="E244" s="1017"/>
      <c r="F244" s="1018"/>
      <c r="G244" s="312">
        <v>0</v>
      </c>
      <c r="H244" s="329">
        <v>0</v>
      </c>
      <c r="I244" s="329">
        <v>0</v>
      </c>
      <c r="J244" s="420"/>
      <c r="K244" s="420"/>
    </row>
    <row r="245" spans="1:15" ht="15" customHeight="1" x14ac:dyDescent="0.3">
      <c r="A245" s="1016" t="s">
        <v>733</v>
      </c>
      <c r="B245" s="1017"/>
      <c r="C245" s="1017"/>
      <c r="D245" s="1017"/>
      <c r="E245" s="1017"/>
      <c r="F245" s="1018"/>
      <c r="G245" s="312">
        <v>0</v>
      </c>
      <c r="H245" s="329">
        <v>0</v>
      </c>
      <c r="I245" s="329">
        <v>0</v>
      </c>
      <c r="J245" s="420"/>
      <c r="K245" s="420"/>
      <c r="L245" s="222" t="s">
        <v>135</v>
      </c>
      <c r="M245" s="157"/>
      <c r="N245" s="157"/>
    </row>
    <row r="246" spans="1:15" ht="15" customHeight="1" x14ac:dyDescent="0.3">
      <c r="A246" s="1016" t="s">
        <v>82</v>
      </c>
      <c r="B246" s="1017"/>
      <c r="C246" s="1017"/>
      <c r="D246" s="1017"/>
      <c r="E246" s="1017"/>
      <c r="F246" s="1018"/>
      <c r="G246" s="312">
        <v>0</v>
      </c>
      <c r="H246" s="329">
        <v>0</v>
      </c>
      <c r="I246" s="329">
        <v>0</v>
      </c>
      <c r="J246" s="420"/>
      <c r="K246" s="420"/>
      <c r="L246" s="223"/>
      <c r="M246" s="224"/>
    </row>
    <row r="247" spans="1:15" ht="15" customHeight="1" x14ac:dyDescent="0.3">
      <c r="A247" s="1016" t="s">
        <v>83</v>
      </c>
      <c r="B247" s="1017"/>
      <c r="C247" s="1017"/>
      <c r="D247" s="1017"/>
      <c r="E247" s="1017"/>
      <c r="F247" s="1018"/>
      <c r="G247" s="312">
        <v>0</v>
      </c>
      <c r="H247" s="329">
        <v>0</v>
      </c>
      <c r="I247" s="329">
        <v>0</v>
      </c>
      <c r="J247" s="420"/>
      <c r="K247" s="420"/>
      <c r="L247" s="223"/>
      <c r="M247" s="224"/>
    </row>
    <row r="248" spans="1:15" ht="15" customHeight="1" x14ac:dyDescent="0.3">
      <c r="A248" s="962" t="s">
        <v>190</v>
      </c>
      <c r="B248" s="963"/>
      <c r="C248" s="963"/>
      <c r="D248" s="963"/>
      <c r="E248" s="963"/>
      <c r="F248" s="964"/>
      <c r="G248" s="312">
        <v>0</v>
      </c>
      <c r="H248" s="329">
        <v>0</v>
      </c>
      <c r="I248" s="329">
        <v>0</v>
      </c>
      <c r="J248" s="420"/>
      <c r="K248" s="420"/>
      <c r="L248" s="1051" t="s">
        <v>122</v>
      </c>
      <c r="M248" s="1051"/>
      <c r="N248" s="1051"/>
      <c r="O248" s="471"/>
    </row>
    <row r="249" spans="1:15" ht="15" customHeight="1" x14ac:dyDescent="0.3">
      <c r="A249" s="987" t="s">
        <v>62</v>
      </c>
      <c r="B249" s="988"/>
      <c r="C249" s="988"/>
      <c r="D249" s="988"/>
      <c r="E249" s="988"/>
      <c r="F249" s="989"/>
      <c r="G249" s="317">
        <v>0</v>
      </c>
      <c r="H249" s="328">
        <v>0</v>
      </c>
      <c r="I249" s="328">
        <v>0</v>
      </c>
      <c r="J249" s="420"/>
      <c r="K249" s="420"/>
      <c r="L249" s="218"/>
      <c r="M249" s="219"/>
      <c r="N249" s="123"/>
      <c r="O249" s="123"/>
    </row>
    <row r="250" spans="1:15" ht="15" customHeight="1" x14ac:dyDescent="0.3">
      <c r="A250" s="959" t="s">
        <v>140</v>
      </c>
      <c r="B250" s="960"/>
      <c r="C250" s="960"/>
      <c r="D250" s="960"/>
      <c r="E250" s="960"/>
      <c r="F250" s="961"/>
      <c r="G250" s="178">
        <f>SUM(G251:G256)</f>
        <v>0</v>
      </c>
      <c r="H250" s="178">
        <f>SUM(H251:H256)</f>
        <v>0</v>
      </c>
      <c r="I250" s="178">
        <f>SUM(I251:I256)</f>
        <v>0</v>
      </c>
      <c r="J250" s="406"/>
      <c r="K250" s="406"/>
      <c r="L250" s="978" t="s">
        <v>136</v>
      </c>
      <c r="M250" s="978"/>
      <c r="N250" s="978"/>
      <c r="O250" s="978"/>
    </row>
    <row r="251" spans="1:15" ht="15" customHeight="1" x14ac:dyDescent="0.3">
      <c r="A251" s="984" t="s">
        <v>191</v>
      </c>
      <c r="B251" s="985"/>
      <c r="C251" s="985"/>
      <c r="D251" s="985"/>
      <c r="E251" s="985"/>
      <c r="F251" s="986"/>
      <c r="G251" s="311">
        <v>0</v>
      </c>
      <c r="H251" s="327">
        <v>0</v>
      </c>
      <c r="I251" s="327">
        <v>0</v>
      </c>
      <c r="J251" s="420"/>
      <c r="K251" s="420"/>
      <c r="L251" s="169"/>
    </row>
    <row r="252" spans="1:15" ht="15" customHeight="1" x14ac:dyDescent="0.3">
      <c r="A252" s="962" t="s">
        <v>141</v>
      </c>
      <c r="B252" s="963"/>
      <c r="C252" s="963"/>
      <c r="D252" s="963"/>
      <c r="E252" s="963"/>
      <c r="F252" s="964"/>
      <c r="G252" s="312">
        <v>0</v>
      </c>
      <c r="H252" s="329">
        <v>0</v>
      </c>
      <c r="I252" s="329">
        <v>0</v>
      </c>
      <c r="J252" s="420"/>
      <c r="K252" s="420"/>
    </row>
    <row r="253" spans="1:15" ht="15" customHeight="1" x14ac:dyDescent="0.3">
      <c r="A253" s="962" t="s">
        <v>84</v>
      </c>
      <c r="B253" s="963"/>
      <c r="C253" s="963"/>
      <c r="D253" s="963"/>
      <c r="E253" s="963"/>
      <c r="F253" s="964"/>
      <c r="G253" s="312">
        <v>0</v>
      </c>
      <c r="H253" s="329">
        <v>0</v>
      </c>
      <c r="I253" s="329">
        <v>0</v>
      </c>
      <c r="J253" s="420"/>
      <c r="K253" s="420"/>
    </row>
    <row r="254" spans="1:15" ht="15" customHeight="1" x14ac:dyDescent="0.3">
      <c r="A254" s="962" t="s">
        <v>61</v>
      </c>
      <c r="B254" s="963"/>
      <c r="C254" s="963"/>
      <c r="D254" s="963"/>
      <c r="E254" s="963"/>
      <c r="F254" s="964"/>
      <c r="G254" s="312">
        <v>0</v>
      </c>
      <c r="H254" s="329">
        <v>0</v>
      </c>
      <c r="I254" s="329">
        <v>0</v>
      </c>
      <c r="J254" s="420"/>
      <c r="K254" s="420"/>
    </row>
    <row r="255" spans="1:15" ht="15" customHeight="1" x14ac:dyDescent="0.3">
      <c r="A255" s="962" t="s">
        <v>360</v>
      </c>
      <c r="B255" s="963"/>
      <c r="C255" s="963"/>
      <c r="D255" s="963"/>
      <c r="E255" s="963"/>
      <c r="F255" s="964"/>
      <c r="G255" s="312">
        <v>0</v>
      </c>
      <c r="H255" s="329">
        <v>0</v>
      </c>
      <c r="I255" s="329">
        <v>0</v>
      </c>
      <c r="J255" s="420"/>
      <c r="K255" s="420"/>
    </row>
    <row r="256" spans="1:15" ht="15" customHeight="1" x14ac:dyDescent="0.3">
      <c r="A256" s="987" t="s">
        <v>62</v>
      </c>
      <c r="B256" s="988"/>
      <c r="C256" s="988"/>
      <c r="D256" s="988"/>
      <c r="E256" s="988"/>
      <c r="F256" s="989"/>
      <c r="G256" s="317">
        <v>0</v>
      </c>
      <c r="H256" s="328">
        <v>0</v>
      </c>
      <c r="I256" s="328">
        <v>0</v>
      </c>
      <c r="J256" s="420"/>
      <c r="K256" s="420"/>
    </row>
    <row r="257" spans="1:17" ht="15" customHeight="1" x14ac:dyDescent="0.3">
      <c r="A257" s="959" t="s">
        <v>85</v>
      </c>
      <c r="B257" s="960"/>
      <c r="C257" s="960"/>
      <c r="D257" s="960"/>
      <c r="E257" s="960"/>
      <c r="F257" s="961"/>
      <c r="G257" s="178">
        <f>SUM(G258:G260)</f>
        <v>0</v>
      </c>
      <c r="H257" s="178">
        <f>SUM(H258:H260)</f>
        <v>0</v>
      </c>
      <c r="I257" s="178">
        <f>SUM(I258:I260)</f>
        <v>0</v>
      </c>
      <c r="J257" s="406"/>
      <c r="K257" s="406"/>
    </row>
    <row r="258" spans="1:17" ht="15" customHeight="1" x14ac:dyDescent="0.3">
      <c r="A258" s="991" t="s">
        <v>86</v>
      </c>
      <c r="B258" s="992"/>
      <c r="C258" s="992"/>
      <c r="D258" s="992"/>
      <c r="E258" s="992"/>
      <c r="F258" s="993"/>
      <c r="G258" s="190">
        <f>F186</f>
        <v>0</v>
      </c>
      <c r="H258" s="190">
        <f>G186</f>
        <v>0</v>
      </c>
      <c r="I258" s="190">
        <f>H186</f>
        <v>0</v>
      </c>
      <c r="J258" s="406"/>
      <c r="K258" s="406"/>
    </row>
    <row r="259" spans="1:17" ht="15" customHeight="1" x14ac:dyDescent="0.3">
      <c r="A259" s="962" t="s">
        <v>361</v>
      </c>
      <c r="B259" s="963"/>
      <c r="C259" s="963"/>
      <c r="D259" s="963"/>
      <c r="E259" s="963"/>
      <c r="F259" s="964"/>
      <c r="G259" s="312">
        <v>0</v>
      </c>
      <c r="H259" s="329">
        <v>0</v>
      </c>
      <c r="I259" s="329">
        <v>0</v>
      </c>
      <c r="J259" s="420"/>
      <c r="K259" s="420"/>
    </row>
    <row r="260" spans="1:17" ht="15" customHeight="1" x14ac:dyDescent="0.3">
      <c r="A260" s="987" t="s">
        <v>62</v>
      </c>
      <c r="B260" s="988"/>
      <c r="C260" s="988"/>
      <c r="D260" s="988"/>
      <c r="E260" s="988"/>
      <c r="F260" s="989"/>
      <c r="G260" s="317">
        <v>0</v>
      </c>
      <c r="H260" s="328">
        <v>0</v>
      </c>
      <c r="I260" s="328">
        <v>0</v>
      </c>
      <c r="J260" s="420"/>
      <c r="K260" s="420"/>
    </row>
    <row r="261" spans="1:17" ht="15" customHeight="1" x14ac:dyDescent="0.3">
      <c r="A261" s="1003" t="s">
        <v>192</v>
      </c>
      <c r="B261" s="1004"/>
      <c r="C261" s="1004"/>
      <c r="D261" s="1004"/>
      <c r="E261" s="1004"/>
      <c r="F261" s="1005"/>
      <c r="G261" s="362">
        <f>G196+G257+G250+G237+G221+G215+G205</f>
        <v>0</v>
      </c>
      <c r="H261" s="362">
        <f>H196+H257+H250+H237+H221+H215+H205</f>
        <v>0</v>
      </c>
      <c r="I261" s="362">
        <f>I196+I257+I250+I237+I221+I215+I205</f>
        <v>0</v>
      </c>
      <c r="J261" s="423"/>
      <c r="K261" s="423"/>
      <c r="L261" s="142"/>
    </row>
    <row r="262" spans="1:17" ht="15" customHeight="1" x14ac:dyDescent="0.3">
      <c r="A262" s="1041" t="s">
        <v>88</v>
      </c>
      <c r="B262" s="1042"/>
      <c r="C262" s="1042"/>
      <c r="D262" s="1042"/>
      <c r="E262" s="1042"/>
      <c r="F262" s="1043"/>
      <c r="G262" s="178">
        <f>F185</f>
        <v>0</v>
      </c>
      <c r="H262" s="178">
        <f>G185</f>
        <v>0</v>
      </c>
      <c r="I262" s="178">
        <f>H185</f>
        <v>0</v>
      </c>
      <c r="J262" s="406"/>
      <c r="K262" s="406"/>
    </row>
    <row r="263" spans="1:17" ht="15" customHeight="1" x14ac:dyDescent="0.3">
      <c r="A263" s="1041" t="s">
        <v>42</v>
      </c>
      <c r="B263" s="1042"/>
      <c r="C263" s="1042"/>
      <c r="D263" s="1042"/>
      <c r="E263" s="1042"/>
      <c r="F263" s="1043"/>
      <c r="G263" s="178">
        <f>G94</f>
        <v>0</v>
      </c>
      <c r="H263" s="178">
        <f>H94</f>
        <v>0</v>
      </c>
      <c r="I263" s="178">
        <f>I94</f>
        <v>0</v>
      </c>
      <c r="J263" s="406"/>
      <c r="K263" s="406"/>
      <c r="L263" s="169"/>
    </row>
    <row r="264" spans="1:17" ht="15" customHeight="1" x14ac:dyDescent="0.3">
      <c r="A264" s="1044" t="s">
        <v>194</v>
      </c>
      <c r="B264" s="1045"/>
      <c r="C264" s="1045"/>
      <c r="D264" s="1045"/>
      <c r="E264" s="1045"/>
      <c r="F264" s="1046"/>
      <c r="G264" s="361">
        <f>+G261+G263</f>
        <v>0</v>
      </c>
      <c r="H264" s="362">
        <f>+H261+H263</f>
        <v>0</v>
      </c>
      <c r="I264" s="362">
        <f>+I261+I263</f>
        <v>0</v>
      </c>
      <c r="J264" s="426"/>
      <c r="K264" s="423"/>
      <c r="L264" s="994" t="s">
        <v>137</v>
      </c>
      <c r="M264" s="995"/>
    </row>
    <row r="265" spans="1:17" ht="15" customHeight="1" x14ac:dyDescent="0.3">
      <c r="A265" s="1044" t="s">
        <v>193</v>
      </c>
      <c r="B265" s="1045"/>
      <c r="C265" s="1045"/>
      <c r="D265" s="1045"/>
      <c r="E265" s="1045"/>
      <c r="F265" s="1046"/>
      <c r="G265" s="362">
        <f>G261+G262</f>
        <v>0</v>
      </c>
      <c r="H265" s="362">
        <f>H261+H262</f>
        <v>0</v>
      </c>
      <c r="I265" s="362">
        <f>I261+I262</f>
        <v>0</v>
      </c>
      <c r="J265" s="426"/>
      <c r="K265" s="423"/>
      <c r="L265" s="994" t="s">
        <v>138</v>
      </c>
      <c r="M265" s="995"/>
    </row>
    <row r="266" spans="1:17" ht="12" customHeight="1" x14ac:dyDescent="0.3">
      <c r="A266" s="438"/>
      <c r="B266" s="438"/>
      <c r="C266" s="438"/>
      <c r="D266" s="438"/>
      <c r="E266" s="438"/>
      <c r="F266" s="438"/>
      <c r="G266" s="438"/>
      <c r="H266" s="438"/>
      <c r="I266" s="438"/>
      <c r="J266" s="84"/>
      <c r="K266" s="84"/>
      <c r="L266" s="226"/>
      <c r="M266" s="438"/>
      <c r="N266" s="438"/>
      <c r="O266" s="438"/>
      <c r="P266" s="438"/>
      <c r="Q266" s="438"/>
    </row>
    <row r="267" spans="1:17" ht="12" customHeight="1" x14ac:dyDescent="0.3">
      <c r="A267" s="896" t="s">
        <v>142</v>
      </c>
      <c r="B267" s="896"/>
      <c r="C267" s="896"/>
      <c r="D267" s="896"/>
      <c r="E267" s="896"/>
      <c r="F267" s="227"/>
      <c r="G267" s="438"/>
      <c r="H267" s="438"/>
      <c r="I267" s="438"/>
      <c r="J267" s="84"/>
      <c r="K267" s="84"/>
      <c r="L267" s="470" t="s">
        <v>186</v>
      </c>
      <c r="M267" s="438"/>
      <c r="N267" s="438"/>
      <c r="O267" s="438"/>
      <c r="P267" s="438"/>
      <c r="Q267" s="438"/>
    </row>
    <row r="268" spans="1:17" ht="12" customHeight="1" x14ac:dyDescent="0.3">
      <c r="L268" s="169"/>
    </row>
    <row r="269" spans="1:17" ht="12" customHeight="1" x14ac:dyDescent="0.3">
      <c r="A269" s="965" t="s">
        <v>383</v>
      </c>
      <c r="B269" s="965"/>
      <c r="L269" s="169"/>
    </row>
    <row r="270" spans="1:17" ht="67.5" customHeight="1" x14ac:dyDescent="0.3">
      <c r="A270" s="966"/>
      <c r="B270" s="966"/>
      <c r="C270" s="966"/>
      <c r="D270" s="966"/>
      <c r="E270" s="966"/>
      <c r="F270" s="966"/>
      <c r="G270" s="966"/>
      <c r="H270" s="966"/>
      <c r="I270" s="478"/>
      <c r="J270" s="29"/>
      <c r="K270" s="29"/>
      <c r="L270" s="169"/>
    </row>
    <row r="271" spans="1:17" ht="12" customHeight="1" x14ac:dyDescent="0.3">
      <c r="L271" s="169"/>
    </row>
    <row r="272" spans="1:17" ht="14.25" customHeight="1" x14ac:dyDescent="0.3">
      <c r="A272" s="996" t="s">
        <v>806</v>
      </c>
      <c r="B272" s="996"/>
      <c r="C272" s="304"/>
      <c r="D272" s="305"/>
      <c r="E272" s="305"/>
      <c r="F272" s="305"/>
      <c r="G272" s="305"/>
      <c r="H272" s="305"/>
      <c r="I272" s="305"/>
      <c r="J272" s="305"/>
      <c r="K272" s="305"/>
      <c r="L272" s="470" t="s">
        <v>576</v>
      </c>
    </row>
    <row r="273" spans="1:17" ht="12" customHeight="1" x14ac:dyDescent="0.3">
      <c r="A273" s="228"/>
      <c r="B273" s="228"/>
      <c r="L273" s="169"/>
    </row>
    <row r="274" spans="1:17" ht="54.75" customHeight="1" x14ac:dyDescent="0.3">
      <c r="A274" s="851" t="s">
        <v>579</v>
      </c>
      <c r="B274" s="851"/>
      <c r="C274" s="851"/>
      <c r="D274" s="851"/>
      <c r="E274" s="851"/>
      <c r="F274" s="851"/>
      <c r="G274" s="851"/>
      <c r="H274" s="851"/>
      <c r="I274" s="437"/>
      <c r="J274" s="672"/>
      <c r="K274" s="672"/>
      <c r="L274" s="169"/>
    </row>
    <row r="275" spans="1:17" ht="12" customHeight="1" x14ac:dyDescent="0.3">
      <c r="A275" s="228"/>
      <c r="B275" s="228"/>
      <c r="J275" s="117"/>
      <c r="K275" s="117"/>
    </row>
    <row r="276" spans="1:17" ht="12" customHeight="1" x14ac:dyDescent="0.3">
      <c r="A276" s="958" t="s">
        <v>104</v>
      </c>
      <c r="B276" s="958"/>
      <c r="C276" s="958"/>
      <c r="D276" s="360"/>
      <c r="E276" s="1047" t="s">
        <v>108</v>
      </c>
      <c r="F276" s="1047"/>
      <c r="G276" s="635"/>
      <c r="H276" s="635"/>
      <c r="I276" s="1047" t="s">
        <v>653</v>
      </c>
      <c r="J276" s="1047"/>
      <c r="K276" s="635"/>
      <c r="L276" s="635"/>
    </row>
    <row r="277" spans="1:17" ht="12" customHeight="1" x14ac:dyDescent="0.3">
      <c r="A277" s="231">
        <f>+C30</f>
        <v>0</v>
      </c>
      <c r="B277" s="932" t="s">
        <v>454</v>
      </c>
      <c r="C277" s="932"/>
      <c r="D277" s="932"/>
      <c r="E277" s="231">
        <f>+C30</f>
        <v>0</v>
      </c>
      <c r="F277" s="932" t="s">
        <v>454</v>
      </c>
      <c r="G277" s="932"/>
      <c r="H277" s="932"/>
      <c r="I277" s="231">
        <f>+C30</f>
        <v>0</v>
      </c>
      <c r="J277" s="932" t="s">
        <v>454</v>
      </c>
      <c r="K277" s="932"/>
      <c r="L277" s="932"/>
    </row>
    <row r="278" spans="1:17" ht="12" customHeight="1" x14ac:dyDescent="0.3">
      <c r="A278" s="231">
        <f>$C$31</f>
        <v>0</v>
      </c>
      <c r="B278" s="441" t="s">
        <v>464</v>
      </c>
      <c r="C278" s="441"/>
      <c r="D278" s="441"/>
      <c r="E278" s="231">
        <f>$C$31</f>
        <v>0</v>
      </c>
      <c r="F278" s="441" t="s">
        <v>464</v>
      </c>
      <c r="G278" s="441"/>
      <c r="H278" s="441"/>
      <c r="I278" s="231">
        <f>$C$31</f>
        <v>0</v>
      </c>
      <c r="J278" s="441" t="s">
        <v>464</v>
      </c>
      <c r="K278" s="441"/>
      <c r="L278" s="441"/>
    </row>
    <row r="279" spans="1:17" ht="12" customHeight="1" x14ac:dyDescent="0.3">
      <c r="A279" s="231">
        <f>+C35</f>
        <v>0</v>
      </c>
      <c r="B279" s="932" t="s">
        <v>480</v>
      </c>
      <c r="C279" s="932"/>
      <c r="D279" s="932"/>
      <c r="E279" s="231">
        <f>+C35</f>
        <v>0</v>
      </c>
      <c r="F279" s="932" t="s">
        <v>480</v>
      </c>
      <c r="G279" s="932"/>
      <c r="H279" s="932"/>
      <c r="I279" s="231">
        <f>+G35</f>
        <v>0</v>
      </c>
      <c r="J279" s="932" t="s">
        <v>480</v>
      </c>
      <c r="K279" s="932"/>
      <c r="L279" s="932"/>
    </row>
    <row r="280" spans="1:17" x14ac:dyDescent="0.3">
      <c r="A280" s="231"/>
      <c r="B280" s="441"/>
      <c r="C280" s="441"/>
      <c r="D280" s="441"/>
      <c r="E280" s="441"/>
    </row>
    <row r="281" spans="1:17" x14ac:dyDescent="0.3">
      <c r="A281" s="927"/>
      <c r="B281" s="927"/>
      <c r="C281" s="927"/>
      <c r="D281" s="927"/>
      <c r="E281" s="452" t="s">
        <v>28</v>
      </c>
      <c r="F281" s="451" t="s">
        <v>29</v>
      </c>
      <c r="G281" s="451" t="s">
        <v>650</v>
      </c>
      <c r="H281" s="129"/>
      <c r="I281" s="129"/>
      <c r="J281" s="129"/>
      <c r="K281" s="129"/>
    </row>
    <row r="282" spans="1:17" x14ac:dyDescent="0.3">
      <c r="A282" s="1003" t="s">
        <v>98</v>
      </c>
      <c r="B282" s="1004"/>
      <c r="C282" s="1004"/>
      <c r="D282" s="1005"/>
      <c r="E282" s="446"/>
      <c r="F282" s="680"/>
      <c r="G282" s="680"/>
      <c r="H282" s="408"/>
      <c r="I282" s="408"/>
      <c r="J282" s="408"/>
      <c r="K282" s="408"/>
    </row>
    <row r="283" spans="1:17" x14ac:dyDescent="0.3">
      <c r="A283" s="1000" t="s">
        <v>467</v>
      </c>
      <c r="B283" s="1001"/>
      <c r="C283" s="1001"/>
      <c r="D283" s="1002"/>
      <c r="E283" s="235">
        <f>IF($G$265-$G$264&gt;0,$G$265,$G$264)</f>
        <v>0</v>
      </c>
      <c r="F283" s="235">
        <f>IF($H$265-$H$264&gt;0,$H$265,$H$264)</f>
        <v>0</v>
      </c>
      <c r="G283" s="235">
        <f>IF($H$265-$H$264&gt;0,$H$265,$H$264)</f>
        <v>0</v>
      </c>
      <c r="H283" s="636"/>
      <c r="I283" s="636"/>
      <c r="J283" s="636"/>
      <c r="K283" s="636"/>
    </row>
    <row r="284" spans="1:17" x14ac:dyDescent="0.3">
      <c r="A284" s="915" t="s">
        <v>509</v>
      </c>
      <c r="B284" s="916"/>
      <c r="C284" s="916"/>
      <c r="D284" s="917"/>
      <c r="E284" s="236">
        <f>D37*$C31*0.95</f>
        <v>0</v>
      </c>
      <c r="F284" s="236">
        <f>E37*$C31</f>
        <v>0</v>
      </c>
      <c r="G284" s="236">
        <f>F37*$C31</f>
        <v>0</v>
      </c>
      <c r="H284" s="413"/>
      <c r="I284" s="413"/>
      <c r="J284" s="413"/>
      <c r="K284" s="413"/>
      <c r="L284" s="470" t="s">
        <v>415</v>
      </c>
      <c r="M284" s="142"/>
    </row>
    <row r="285" spans="1:17" x14ac:dyDescent="0.3">
      <c r="A285" s="915" t="s">
        <v>510</v>
      </c>
      <c r="B285" s="916"/>
      <c r="C285" s="916"/>
      <c r="D285" s="917"/>
      <c r="E285" s="236">
        <f>(D39*$C31+D40*C31)*0.95</f>
        <v>0</v>
      </c>
      <c r="F285" s="236">
        <f>E39*$C31+E40*C31</f>
        <v>0</v>
      </c>
      <c r="G285" s="236">
        <f>F39*$C31+F40*C31</f>
        <v>0</v>
      </c>
      <c r="H285" s="637"/>
      <c r="I285" s="637"/>
      <c r="J285" s="637"/>
      <c r="K285" s="637"/>
      <c r="L285" s="470" t="s">
        <v>566</v>
      </c>
      <c r="M285" s="142"/>
    </row>
    <row r="286" spans="1:17" x14ac:dyDescent="0.3">
      <c r="A286" s="915" t="s">
        <v>511</v>
      </c>
      <c r="B286" s="916"/>
      <c r="C286" s="916"/>
      <c r="D286" s="917"/>
      <c r="E286" s="236">
        <f>IF(G296="ja",G297*C31*0.95,0)</f>
        <v>0</v>
      </c>
      <c r="F286" s="236">
        <f>IF(G296="ja",G297*C31,0)</f>
        <v>0</v>
      </c>
      <c r="G286" s="236">
        <f>IF(G296="ja",G297*C31,0)</f>
        <v>0</v>
      </c>
      <c r="H286" s="637"/>
      <c r="I286" s="637"/>
      <c r="J286" s="637"/>
      <c r="K286" s="637"/>
      <c r="L286" s="142"/>
      <c r="M286" s="142"/>
      <c r="N286" s="142"/>
      <c r="O286" s="142"/>
      <c r="P286" s="142"/>
      <c r="Q286" s="142"/>
    </row>
    <row r="287" spans="1:17" x14ac:dyDescent="0.3">
      <c r="A287" s="915" t="s">
        <v>391</v>
      </c>
      <c r="B287" s="916"/>
      <c r="C287" s="916"/>
      <c r="D287" s="917"/>
      <c r="E287" s="331">
        <v>0</v>
      </c>
      <c r="F287" s="331">
        <v>0</v>
      </c>
      <c r="G287" s="331">
        <v>0</v>
      </c>
      <c r="H287" s="637"/>
      <c r="I287" s="637"/>
      <c r="J287" s="637"/>
      <c r="K287" s="637"/>
      <c r="L287" s="142"/>
      <c r="M287" s="142"/>
      <c r="N287" s="142"/>
      <c r="O287" s="142"/>
      <c r="P287" s="142"/>
      <c r="Q287" s="142"/>
    </row>
    <row r="288" spans="1:17" x14ac:dyDescent="0.3">
      <c r="A288" s="448" t="s">
        <v>99</v>
      </c>
      <c r="B288" s="449"/>
      <c r="C288" s="449"/>
      <c r="D288" s="450"/>
      <c r="E288" s="239">
        <f>+D41*12*E294*$C$30</f>
        <v>0</v>
      </c>
      <c r="F288" s="239">
        <f>+E41*12*F294*$C$30</f>
        <v>0</v>
      </c>
      <c r="G288" s="239">
        <f>+F41*12*G294*$C$30</f>
        <v>0</v>
      </c>
      <c r="H288" s="256"/>
      <c r="I288" s="256"/>
      <c r="J288" s="256"/>
      <c r="K288" s="256"/>
      <c r="L288" s="142"/>
      <c r="M288" s="84"/>
      <c r="N288" s="142"/>
      <c r="O288" s="142"/>
      <c r="P288" s="142"/>
      <c r="Q288" s="142"/>
    </row>
    <row r="289" spans="1:17" ht="30.75" customHeight="1" x14ac:dyDescent="0.3">
      <c r="A289" s="1119" t="s">
        <v>481</v>
      </c>
      <c r="B289" s="1120"/>
      <c r="C289" s="1120"/>
      <c r="D289" s="1121"/>
      <c r="E289" s="638">
        <f>E283-E284-E285-E286-E287-E288</f>
        <v>0</v>
      </c>
      <c r="F289" s="638">
        <f>F283-F284-F285-F286-F287-F288</f>
        <v>0</v>
      </c>
      <c r="G289" s="638">
        <f>G283-G284-G285-G286-G287-G288</f>
        <v>0</v>
      </c>
      <c r="H289" s="256"/>
      <c r="I289" s="256"/>
      <c r="J289" s="256"/>
      <c r="K289" s="256"/>
      <c r="M289" s="84"/>
    </row>
    <row r="290" spans="1:17" ht="31.5" customHeight="1" x14ac:dyDescent="0.3">
      <c r="A290" s="923" t="s">
        <v>513</v>
      </c>
      <c r="B290" s="924"/>
      <c r="C290" s="924"/>
      <c r="D290" s="925"/>
      <c r="E290" s="639">
        <f>IF(D38=0,0,E289/D$38)</f>
        <v>0</v>
      </c>
      <c r="F290" s="639">
        <f>IF(E38=0,0,F289/E$38)</f>
        <v>0</v>
      </c>
      <c r="G290" s="639">
        <f>IF(F38=0,0,G289/F$38)</f>
        <v>0</v>
      </c>
      <c r="H290" s="640"/>
      <c r="I290" s="640"/>
      <c r="J290" s="640"/>
      <c r="K290" s="640"/>
      <c r="M290" s="84"/>
    </row>
    <row r="291" spans="1:17" ht="27.75" customHeight="1" x14ac:dyDescent="0.3">
      <c r="A291" s="923" t="s">
        <v>497</v>
      </c>
      <c r="B291" s="924"/>
      <c r="C291" s="924"/>
      <c r="D291" s="925"/>
      <c r="E291" s="692">
        <f>$C$31*220*120%</f>
        <v>0</v>
      </c>
      <c r="F291" s="692">
        <f>$C$31*220*120%</f>
        <v>0</v>
      </c>
      <c r="G291" s="692">
        <f>$C$31*220*120%</f>
        <v>0</v>
      </c>
      <c r="H291" s="620"/>
      <c r="I291" s="620"/>
      <c r="J291" s="621"/>
      <c r="K291" s="621"/>
      <c r="L291" s="1126" t="s">
        <v>752</v>
      </c>
      <c r="M291" s="1126"/>
      <c r="N291" s="1126"/>
      <c r="O291" s="1126"/>
      <c r="P291" s="1126"/>
    </row>
    <row r="292" spans="1:17" ht="12.75" customHeight="1" x14ac:dyDescent="0.3">
      <c r="A292" s="915" t="s">
        <v>482</v>
      </c>
      <c r="B292" s="916"/>
      <c r="C292" s="916"/>
      <c r="D292" s="917"/>
      <c r="E292" s="641">
        <f>IF(A279=0,0,E290/C35)</f>
        <v>0</v>
      </c>
      <c r="F292" s="642">
        <f>IF(E279=0,0,F290/C35)</f>
        <v>0</v>
      </c>
      <c r="G292" s="642">
        <f>IF(I279=0,0,F275G288/C35)</f>
        <v>0</v>
      </c>
      <c r="H292" s="643"/>
      <c r="I292" s="643"/>
      <c r="J292" s="643"/>
      <c r="K292" s="643"/>
      <c r="L292" s="1126"/>
      <c r="M292" s="1126"/>
      <c r="N292" s="1126"/>
      <c r="O292" s="1126"/>
      <c r="P292" s="1126"/>
    </row>
    <row r="293" spans="1:17" ht="12.75" customHeight="1" x14ac:dyDescent="0.3">
      <c r="A293" s="1127" t="s">
        <v>98</v>
      </c>
      <c r="B293" s="1128"/>
      <c r="C293" s="1128"/>
      <c r="D293" s="1129"/>
      <c r="E293" s="644">
        <f>IF(A277=0,0,E292/A277)</f>
        <v>0</v>
      </c>
      <c r="F293" s="645">
        <f>IF(E277=0,0,F292/E277)</f>
        <v>0</v>
      </c>
      <c r="G293" s="645">
        <f>IF(I277=0,0,G292/I277)</f>
        <v>0</v>
      </c>
      <c r="H293" s="643"/>
      <c r="I293" s="643"/>
      <c r="J293" s="643"/>
      <c r="K293" s="643"/>
      <c r="L293" s="1111"/>
      <c r="M293" s="1111"/>
      <c r="N293" s="1111"/>
      <c r="O293" s="1111"/>
      <c r="P293" s="1111"/>
    </row>
    <row r="294" spans="1:17" s="438" customFormat="1" x14ac:dyDescent="0.3">
      <c r="A294" s="1130" t="s">
        <v>504</v>
      </c>
      <c r="B294" s="1131"/>
      <c r="C294" s="1131"/>
      <c r="D294" s="1132"/>
      <c r="E294" s="332">
        <v>0.6</v>
      </c>
      <c r="F294" s="332">
        <v>0.75</v>
      </c>
      <c r="G294" s="332">
        <v>0.85</v>
      </c>
      <c r="H294" s="413"/>
      <c r="I294" s="413"/>
      <c r="J294" s="413"/>
      <c r="K294" s="413"/>
      <c r="L294" s="972"/>
      <c r="M294" s="972"/>
      <c r="N294" s="972"/>
      <c r="O294" s="972"/>
      <c r="P294" s="972"/>
      <c r="Q294" s="117"/>
    </row>
    <row r="295" spans="1:17" s="438" customFormat="1" x14ac:dyDescent="0.3">
      <c r="A295" s="117"/>
      <c r="B295" s="247"/>
      <c r="C295" s="247"/>
      <c r="D295" s="150"/>
      <c r="E295" s="117"/>
      <c r="F295" s="117"/>
      <c r="G295" s="117"/>
      <c r="H295" s="117"/>
      <c r="I295" s="117"/>
      <c r="J295" s="142"/>
      <c r="K295" s="142"/>
      <c r="L295" s="117"/>
      <c r="M295" s="117"/>
      <c r="N295" s="117"/>
      <c r="O295" s="117"/>
      <c r="P295" s="117"/>
      <c r="Q295" s="117"/>
    </row>
    <row r="296" spans="1:17" x14ac:dyDescent="0.3">
      <c r="A296" s="1000" t="s">
        <v>455</v>
      </c>
      <c r="B296" s="1001"/>
      <c r="C296" s="1001"/>
      <c r="D296" s="1001"/>
      <c r="E296" s="1001"/>
      <c r="F296" s="1002"/>
      <c r="G296" s="330" t="s">
        <v>762</v>
      </c>
      <c r="L296" s="470" t="s">
        <v>483</v>
      </c>
    </row>
    <row r="297" spans="1:17" x14ac:dyDescent="0.3">
      <c r="A297" s="1122" t="s">
        <v>456</v>
      </c>
      <c r="B297" s="1123"/>
      <c r="C297" s="1123"/>
      <c r="D297" s="1123"/>
      <c r="E297" s="1123"/>
      <c r="F297" s="1124"/>
      <c r="G297" s="831">
        <f>Subsidiebedragen!B11</f>
        <v>728.6</v>
      </c>
      <c r="L297" s="142"/>
    </row>
    <row r="298" spans="1:17" ht="12.75" customHeight="1" x14ac:dyDescent="0.3">
      <c r="A298" s="1146"/>
      <c r="B298" s="1146"/>
      <c r="C298" s="1146"/>
      <c r="D298" s="1146"/>
      <c r="E298" s="1146"/>
      <c r="F298" s="1146"/>
      <c r="G298" s="833"/>
      <c r="H298" s="157"/>
      <c r="I298" s="157"/>
      <c r="J298" s="255"/>
      <c r="K298" s="255"/>
      <c r="L298" s="470"/>
    </row>
    <row r="299" spans="1:17" x14ac:dyDescent="0.3">
      <c r="A299" s="956"/>
      <c r="B299" s="956"/>
      <c r="C299" s="956"/>
      <c r="D299" s="956"/>
      <c r="E299" s="956"/>
      <c r="F299" s="956"/>
      <c r="G299" s="828"/>
    </row>
    <row r="300" spans="1:17" ht="16.2" x14ac:dyDescent="0.45">
      <c r="D300" s="250"/>
      <c r="F300" s="251"/>
      <c r="L300" s="470" t="s">
        <v>186</v>
      </c>
    </row>
    <row r="301" spans="1:17" x14ac:dyDescent="0.3">
      <c r="A301" s="968" t="s">
        <v>393</v>
      </c>
      <c r="B301" s="968"/>
      <c r="C301" s="968"/>
      <c r="D301" s="968"/>
      <c r="E301" s="968"/>
      <c r="F301" s="968"/>
      <c r="G301" s="968"/>
      <c r="H301" s="968"/>
      <c r="I301" s="931"/>
      <c r="J301" s="664"/>
      <c r="K301" s="664"/>
    </row>
    <row r="302" spans="1:17" ht="13.5" customHeight="1" x14ac:dyDescent="0.3">
      <c r="A302" s="968" t="s">
        <v>507</v>
      </c>
      <c r="B302" s="968"/>
      <c r="C302" s="968"/>
      <c r="D302" s="968"/>
      <c r="E302" s="968"/>
      <c r="F302" s="968"/>
      <c r="G302" s="968"/>
      <c r="H302" s="968"/>
      <c r="I302" s="442"/>
      <c r="J302" s="664"/>
      <c r="K302" s="664"/>
    </row>
    <row r="303" spans="1:17" x14ac:dyDescent="0.3">
      <c r="A303" s="969" t="s">
        <v>512</v>
      </c>
      <c r="B303" s="969"/>
      <c r="C303" s="969"/>
      <c r="D303" s="969"/>
      <c r="E303" s="969"/>
      <c r="F303" s="969"/>
      <c r="G303" s="969"/>
      <c r="H303" s="969"/>
      <c r="I303" s="443"/>
      <c r="J303" s="664"/>
      <c r="K303" s="664"/>
      <c r="L303" s="252"/>
    </row>
    <row r="304" spans="1:17" ht="29.4" customHeight="1" x14ac:dyDescent="0.3">
      <c r="A304" s="955" t="s">
        <v>776</v>
      </c>
      <c r="B304" s="955"/>
      <c r="C304" s="955"/>
      <c r="D304" s="955"/>
      <c r="E304" s="955"/>
      <c r="F304" s="955"/>
      <c r="G304" s="955"/>
      <c r="H304" s="955"/>
      <c r="I304" s="453"/>
      <c r="J304" s="630"/>
      <c r="K304" s="630"/>
      <c r="L304" s="472"/>
    </row>
    <row r="305" spans="1:18" ht="15" thickBot="1" x14ac:dyDescent="0.35">
      <c r="A305" s="453"/>
      <c r="B305" s="453"/>
      <c r="C305" s="453"/>
      <c r="D305" s="453"/>
      <c r="E305" s="453"/>
      <c r="F305" s="453"/>
      <c r="G305" s="453"/>
      <c r="H305" s="453"/>
      <c r="I305" s="453"/>
      <c r="J305" s="630"/>
      <c r="K305" s="630"/>
      <c r="L305" s="472"/>
    </row>
    <row r="306" spans="1:18" ht="27.75" customHeight="1" thickBot="1" x14ac:dyDescent="0.35">
      <c r="A306" s="934" t="s">
        <v>556</v>
      </c>
      <c r="B306" s="935"/>
      <c r="C306" s="935"/>
      <c r="D306" s="935"/>
      <c r="E306" s="935"/>
      <c r="F306" s="935"/>
      <c r="G306" s="935"/>
      <c r="H306" s="1133"/>
      <c r="I306" s="657"/>
      <c r="J306" s="673"/>
      <c r="K306" s="673"/>
      <c r="L306" s="255"/>
    </row>
    <row r="307" spans="1:18" x14ac:dyDescent="0.3">
      <c r="C307" s="255"/>
      <c r="D307" s="255"/>
      <c r="E307" s="255"/>
      <c r="F307" s="255"/>
      <c r="G307" s="255"/>
      <c r="H307" s="255"/>
      <c r="I307" s="255"/>
      <c r="J307" s="255"/>
      <c r="K307" s="255"/>
      <c r="L307" s="255"/>
    </row>
    <row r="308" spans="1:18" ht="16.5" customHeight="1" x14ac:dyDescent="0.3">
      <c r="A308" s="333" t="s">
        <v>807</v>
      </c>
      <c r="B308" s="333"/>
      <c r="C308" s="333"/>
      <c r="D308" s="334"/>
      <c r="E308" s="333"/>
      <c r="F308" s="333"/>
      <c r="G308" s="333"/>
      <c r="H308" s="333"/>
      <c r="I308" s="333"/>
      <c r="J308" s="333"/>
      <c r="K308" s="333"/>
      <c r="L308" s="255"/>
    </row>
    <row r="309" spans="1:18" x14ac:dyDescent="0.3">
      <c r="C309" s="255"/>
      <c r="D309" s="255"/>
      <c r="E309" s="255"/>
      <c r="F309" s="255"/>
      <c r="G309" s="255"/>
      <c r="H309" s="255"/>
      <c r="I309" s="255"/>
      <c r="J309" s="255"/>
      <c r="K309" s="255"/>
      <c r="L309" s="255"/>
    </row>
    <row r="310" spans="1:18" x14ac:dyDescent="0.3">
      <c r="A310" s="922" t="s">
        <v>399</v>
      </c>
      <c r="B310" s="864"/>
      <c r="C310" s="864"/>
      <c r="D310" s="864"/>
      <c r="E310" s="864"/>
      <c r="F310" s="864"/>
      <c r="G310" s="864"/>
      <c r="H310" s="864"/>
      <c r="I310" s="1058"/>
      <c r="J310" s="1058"/>
      <c r="K310" s="674"/>
      <c r="L310" s="255"/>
    </row>
    <row r="311" spans="1:18" x14ac:dyDescent="0.3">
      <c r="A311" s="864"/>
      <c r="B311" s="864"/>
      <c r="C311" s="864"/>
      <c r="D311" s="864"/>
      <c r="E311" s="864"/>
      <c r="F311" s="864"/>
      <c r="G311" s="864"/>
      <c r="H311" s="864"/>
      <c r="I311" s="1058"/>
      <c r="J311" s="1058"/>
      <c r="K311" s="674"/>
      <c r="L311" s="255"/>
    </row>
    <row r="312" spans="1:18" ht="12.75" customHeight="1" x14ac:dyDescent="0.3">
      <c r="A312" s="864"/>
      <c r="B312" s="864"/>
      <c r="C312" s="864"/>
      <c r="D312" s="864"/>
      <c r="E312" s="864"/>
      <c r="F312" s="864"/>
      <c r="G312" s="864"/>
      <c r="H312" s="864"/>
      <c r="I312" s="1058"/>
      <c r="J312" s="1058"/>
      <c r="K312" s="674"/>
      <c r="L312" s="255"/>
    </row>
    <row r="313" spans="1:18" x14ac:dyDescent="0.3">
      <c r="A313" s="117" t="s">
        <v>268</v>
      </c>
      <c r="C313" s="255"/>
      <c r="D313" s="255"/>
      <c r="E313" s="255"/>
      <c r="F313" s="255"/>
      <c r="G313" s="255"/>
      <c r="H313" s="255"/>
      <c r="I313" s="255"/>
      <c r="J313" s="255"/>
      <c r="K313" s="255"/>
      <c r="L313" s="255"/>
    </row>
    <row r="314" spans="1:18" x14ac:dyDescent="0.3">
      <c r="C314" s="255"/>
      <c r="D314" s="255"/>
      <c r="E314" s="255"/>
      <c r="F314" s="255"/>
      <c r="G314" s="255"/>
      <c r="H314" s="255"/>
      <c r="I314" s="255"/>
      <c r="J314" s="255"/>
      <c r="K314" s="255"/>
      <c r="L314" s="470" t="s">
        <v>186</v>
      </c>
      <c r="R314" s="142"/>
    </row>
    <row r="315" spans="1:18" x14ac:dyDescent="0.3">
      <c r="C315" s="255"/>
      <c r="D315" s="255"/>
      <c r="E315" s="255"/>
      <c r="F315" s="255"/>
      <c r="G315" s="255"/>
      <c r="H315" s="255"/>
      <c r="I315" s="255"/>
      <c r="J315" s="255"/>
      <c r="K315" s="255"/>
      <c r="L315" s="472"/>
      <c r="R315" s="142"/>
    </row>
    <row r="316" spans="1:18" x14ac:dyDescent="0.3">
      <c r="A316" s="342" t="s">
        <v>814</v>
      </c>
      <c r="B316" s="130"/>
      <c r="C316" s="255"/>
      <c r="D316" s="255"/>
      <c r="E316" s="256"/>
      <c r="F316" s="255"/>
      <c r="G316" s="255"/>
      <c r="H316" s="255"/>
      <c r="I316" s="255"/>
      <c r="J316" s="255"/>
      <c r="K316" s="255"/>
      <c r="L316" s="255"/>
      <c r="R316" s="142"/>
    </row>
    <row r="317" spans="1:18" x14ac:dyDescent="0.3">
      <c r="C317" s="255"/>
      <c r="D317" s="255"/>
      <c r="E317" s="255"/>
      <c r="F317" s="255"/>
      <c r="G317" s="255"/>
      <c r="H317" s="255"/>
      <c r="I317" s="255"/>
      <c r="J317" s="255"/>
      <c r="K317" s="255"/>
      <c r="L317" s="255"/>
      <c r="R317" s="142"/>
    </row>
    <row r="318" spans="1:18" ht="25.5" customHeight="1" x14ac:dyDescent="0.3">
      <c r="A318" s="900" t="s">
        <v>350</v>
      </c>
      <c r="B318" s="900"/>
      <c r="C318" s="900"/>
      <c r="D318" s="900"/>
      <c r="E318" s="900"/>
      <c r="F318" s="900"/>
      <c r="G318" s="900"/>
      <c r="H318" s="900"/>
      <c r="I318" s="447"/>
      <c r="J318" s="675"/>
      <c r="K318" s="675"/>
      <c r="L318" s="255"/>
    </row>
    <row r="319" spans="1:18" ht="24.75" customHeight="1" x14ac:dyDescent="0.3">
      <c r="A319" s="922" t="s">
        <v>416</v>
      </c>
      <c r="B319" s="864"/>
      <c r="C319" s="864"/>
      <c r="D319" s="864"/>
      <c r="E319" s="864"/>
      <c r="F319" s="864"/>
      <c r="G319" s="864"/>
      <c r="H319" s="864"/>
      <c r="I319" s="1058"/>
      <c r="J319" s="1058"/>
      <c r="K319" s="674"/>
      <c r="L319" s="255"/>
    </row>
    <row r="320" spans="1:18" ht="25.5" customHeight="1" x14ac:dyDescent="0.3">
      <c r="A320" s="864"/>
      <c r="B320" s="864"/>
      <c r="C320" s="864"/>
      <c r="D320" s="864"/>
      <c r="E320" s="864"/>
      <c r="F320" s="864"/>
      <c r="G320" s="864"/>
      <c r="H320" s="864"/>
      <c r="I320" s="1058"/>
      <c r="J320" s="1058"/>
      <c r="K320" s="674"/>
      <c r="L320" s="255"/>
    </row>
    <row r="321" spans="1:15" x14ac:dyDescent="0.3">
      <c r="A321" s="864"/>
      <c r="B321" s="864"/>
      <c r="C321" s="864"/>
      <c r="D321" s="864"/>
      <c r="E321" s="864"/>
      <c r="F321" s="864"/>
      <c r="G321" s="864"/>
      <c r="H321" s="864"/>
      <c r="I321" s="1058"/>
      <c r="J321" s="1058"/>
      <c r="K321" s="674"/>
      <c r="L321" s="255"/>
    </row>
    <row r="322" spans="1:15" x14ac:dyDescent="0.3">
      <c r="A322" s="864"/>
      <c r="B322" s="864"/>
      <c r="C322" s="864"/>
      <c r="D322" s="864"/>
      <c r="E322" s="864"/>
      <c r="F322" s="864"/>
      <c r="G322" s="864"/>
      <c r="H322" s="864"/>
      <c r="I322" s="1058"/>
      <c r="J322" s="1058"/>
      <c r="K322" s="674"/>
      <c r="L322" s="255"/>
    </row>
    <row r="323" spans="1:15" x14ac:dyDescent="0.3">
      <c r="A323" s="257"/>
      <c r="C323" s="255"/>
      <c r="D323" s="255"/>
      <c r="E323" s="255"/>
      <c r="F323" s="255"/>
      <c r="G323" s="255"/>
      <c r="H323" s="255"/>
      <c r="I323" s="255"/>
      <c r="J323" s="255"/>
      <c r="K323" s="255"/>
      <c r="L323" s="255"/>
    </row>
    <row r="324" spans="1:15" x14ac:dyDescent="0.3">
      <c r="A324" s="900" t="s">
        <v>734</v>
      </c>
      <c r="B324" s="900"/>
      <c r="C324" s="900"/>
      <c r="D324" s="900"/>
      <c r="E324" s="900"/>
      <c r="F324" s="900"/>
      <c r="G324" s="900"/>
      <c r="H324" s="900"/>
      <c r="I324" s="447"/>
      <c r="J324" s="675"/>
      <c r="K324" s="675"/>
      <c r="L324" s="255"/>
    </row>
    <row r="325" spans="1:15" x14ac:dyDescent="0.3">
      <c r="A325" s="909" t="s">
        <v>739</v>
      </c>
      <c r="B325" s="909"/>
      <c r="C325" s="909"/>
      <c r="D325" s="909"/>
      <c r="E325" s="909"/>
      <c r="F325" s="909"/>
      <c r="G325" s="909"/>
      <c r="H325" s="909"/>
      <c r="I325" s="444"/>
      <c r="J325" s="676"/>
      <c r="K325" s="676"/>
      <c r="L325" s="255"/>
    </row>
    <row r="326" spans="1:15" x14ac:dyDescent="0.3">
      <c r="A326" s="909" t="s">
        <v>740</v>
      </c>
      <c r="B326" s="909"/>
      <c r="C326" s="909"/>
      <c r="D326" s="909"/>
      <c r="E326" s="909"/>
      <c r="F326" s="909"/>
      <c r="G326" s="909"/>
      <c r="H326" s="909"/>
      <c r="I326" s="444"/>
      <c r="J326" s="676"/>
      <c r="K326" s="676"/>
      <c r="L326" s="255"/>
    </row>
    <row r="327" spans="1:15" x14ac:dyDescent="0.3">
      <c r="A327" s="909" t="s">
        <v>755</v>
      </c>
      <c r="B327" s="909"/>
      <c r="C327" s="909"/>
      <c r="D327" s="909"/>
      <c r="E327" s="909"/>
      <c r="F327" s="909"/>
      <c r="G327" s="909"/>
      <c r="H327" s="909"/>
      <c r="I327" s="444"/>
      <c r="J327" s="676"/>
      <c r="K327" s="676"/>
      <c r="L327" s="255"/>
    </row>
    <row r="328" spans="1:15" ht="12.75" customHeight="1" x14ac:dyDescent="0.3">
      <c r="A328" s="439"/>
      <c r="B328" s="439"/>
      <c r="C328" s="439"/>
      <c r="D328" s="439"/>
      <c r="E328" s="439"/>
      <c r="F328" s="439"/>
      <c r="G328" s="439"/>
      <c r="H328" s="439"/>
      <c r="I328" s="439"/>
      <c r="J328" s="674"/>
      <c r="K328" s="674"/>
      <c r="L328" s="255"/>
    </row>
    <row r="329" spans="1:15" x14ac:dyDescent="0.3">
      <c r="A329" s="922" t="s">
        <v>580</v>
      </c>
      <c r="B329" s="864"/>
      <c r="C329" s="864"/>
      <c r="D329" s="864"/>
      <c r="E329" s="864"/>
      <c r="F329" s="864"/>
      <c r="G329" s="864"/>
      <c r="H329" s="864"/>
      <c r="I329" s="439"/>
      <c r="J329" s="674"/>
      <c r="K329" s="674"/>
      <c r="L329" s="260"/>
      <c r="M329" s="252"/>
      <c r="N329" s="252"/>
      <c r="O329" s="252"/>
    </row>
    <row r="330" spans="1:15" ht="15" customHeight="1" x14ac:dyDescent="0.3">
      <c r="A330" s="864"/>
      <c r="B330" s="864"/>
      <c r="C330" s="864"/>
      <c r="D330" s="864"/>
      <c r="E330" s="864"/>
      <c r="F330" s="864"/>
      <c r="G330" s="864"/>
      <c r="H330" s="864"/>
      <c r="I330" s="439"/>
      <c r="J330" s="674"/>
      <c r="K330" s="674"/>
      <c r="L330" s="260"/>
      <c r="M330" s="252"/>
      <c r="N330" s="252"/>
      <c r="O330" s="252"/>
    </row>
    <row r="331" spans="1:15" ht="15" customHeight="1" x14ac:dyDescent="0.3">
      <c r="A331" s="439"/>
      <c r="B331" s="439"/>
      <c r="C331" s="439"/>
      <c r="D331" s="439"/>
      <c r="E331" s="439"/>
      <c r="F331" s="439"/>
      <c r="G331" s="439"/>
      <c r="H331" s="439"/>
      <c r="I331" s="439"/>
      <c r="J331" s="674"/>
      <c r="K331" s="674"/>
      <c r="L331" s="260"/>
      <c r="M331" s="252"/>
      <c r="N331" s="252"/>
      <c r="O331" s="252"/>
    </row>
    <row r="332" spans="1:15" x14ac:dyDescent="0.3">
      <c r="A332" s="909" t="s">
        <v>422</v>
      </c>
      <c r="B332" s="909"/>
      <c r="C332" s="909"/>
      <c r="D332" s="909"/>
      <c r="E332" s="260"/>
      <c r="F332" s="260"/>
      <c r="G332" s="260"/>
      <c r="H332" s="260"/>
      <c r="I332" s="260"/>
      <c r="J332" s="255"/>
      <c r="K332" s="255"/>
      <c r="L332" s="260"/>
      <c r="M332" s="252"/>
      <c r="N332" s="252"/>
      <c r="O332" s="252"/>
    </row>
    <row r="333" spans="1:15" ht="25.5" customHeight="1" x14ac:dyDescent="0.3">
      <c r="A333" s="444"/>
      <c r="B333" s="444"/>
      <c r="C333" s="444"/>
      <c r="D333" s="444"/>
      <c r="E333" s="260"/>
      <c r="F333" s="260"/>
      <c r="G333" s="255"/>
      <c r="H333" s="261"/>
      <c r="I333" s="261"/>
      <c r="J333" s="677"/>
      <c r="K333" s="677"/>
      <c r="L333" s="255"/>
    </row>
    <row r="334" spans="1:15" ht="12.75" customHeight="1" x14ac:dyDescent="0.3">
      <c r="A334" s="257"/>
      <c r="C334" s="255"/>
      <c r="D334" s="255"/>
      <c r="E334" s="255"/>
      <c r="F334" s="255"/>
      <c r="G334" s="255"/>
      <c r="H334" s="261"/>
      <c r="I334" s="261"/>
      <c r="J334" s="677"/>
      <c r="K334" s="677"/>
      <c r="L334" s="470" t="s">
        <v>186</v>
      </c>
    </row>
    <row r="335" spans="1:15" ht="27.75" customHeight="1" x14ac:dyDescent="0.3">
      <c r="A335" s="342" t="s">
        <v>815</v>
      </c>
      <c r="B335" s="130"/>
      <c r="C335" s="255"/>
      <c r="D335" s="255"/>
      <c r="E335" s="255"/>
      <c r="F335" s="255"/>
      <c r="G335" s="255"/>
      <c r="H335" s="255"/>
      <c r="I335" s="255"/>
      <c r="J335" s="255"/>
      <c r="K335" s="255"/>
      <c r="L335" s="255"/>
    </row>
    <row r="336" spans="1:15" x14ac:dyDescent="0.3">
      <c r="C336" s="255"/>
      <c r="D336" s="255"/>
      <c r="E336" s="255"/>
      <c r="F336" s="255"/>
      <c r="G336" s="255"/>
      <c r="H336" s="255"/>
      <c r="I336" s="255"/>
      <c r="J336" s="255"/>
      <c r="K336" s="255"/>
      <c r="L336" s="255"/>
    </row>
    <row r="337" spans="1:15" x14ac:dyDescent="0.3">
      <c r="A337" s="900" t="s">
        <v>457</v>
      </c>
      <c r="B337" s="900"/>
      <c r="C337" s="900"/>
      <c r="D337" s="900"/>
      <c r="E337" s="900"/>
      <c r="F337" s="900"/>
      <c r="G337" s="900"/>
      <c r="H337" s="255"/>
      <c r="I337" s="255"/>
      <c r="J337" s="255"/>
      <c r="K337" s="255"/>
      <c r="L337" s="255"/>
    </row>
    <row r="338" spans="1:15" ht="17.25" customHeight="1" x14ac:dyDescent="0.3">
      <c r="A338" s="909" t="s">
        <v>735</v>
      </c>
      <c r="B338" s="909"/>
      <c r="C338" s="909"/>
      <c r="D338" s="909"/>
      <c r="E338" s="909"/>
      <c r="F338" s="909"/>
      <c r="G338" s="909"/>
      <c r="H338" s="909"/>
      <c r="I338" s="444"/>
      <c r="J338" s="676"/>
      <c r="K338" s="676"/>
      <c r="L338" s="255"/>
    </row>
    <row r="339" spans="1:15" x14ac:dyDescent="0.3">
      <c r="A339" s="909" t="s">
        <v>737</v>
      </c>
      <c r="B339" s="909"/>
      <c r="C339" s="909"/>
      <c r="D339" s="909"/>
      <c r="E339" s="909"/>
      <c r="F339" s="909"/>
      <c r="G339" s="909"/>
      <c r="H339" s="909"/>
      <c r="I339" s="444"/>
      <c r="J339" s="676"/>
      <c r="K339" s="676"/>
      <c r="L339" s="255"/>
    </row>
    <row r="340" spans="1:15" x14ac:dyDescent="0.3">
      <c r="A340" s="909" t="s">
        <v>738</v>
      </c>
      <c r="B340" s="909"/>
      <c r="C340" s="909"/>
      <c r="D340" s="909"/>
      <c r="E340" s="909"/>
      <c r="F340" s="909"/>
      <c r="G340" s="909"/>
      <c r="H340" s="909"/>
      <c r="I340" s="444"/>
      <c r="J340" s="676"/>
      <c r="K340" s="676"/>
    </row>
    <row r="342" spans="1:15" x14ac:dyDescent="0.3">
      <c r="A342" s="900" t="s">
        <v>362</v>
      </c>
      <c r="B342" s="900"/>
      <c r="C342" s="900"/>
      <c r="D342" s="900"/>
      <c r="E342" s="900"/>
      <c r="F342" s="900"/>
      <c r="G342" s="900"/>
      <c r="H342" s="900"/>
      <c r="I342" s="447"/>
      <c r="J342" s="675"/>
      <c r="K342" s="675"/>
    </row>
    <row r="343" spans="1:15" ht="22.5" customHeight="1" x14ac:dyDescent="0.3">
      <c r="A343" s="909"/>
      <c r="B343" s="909"/>
      <c r="C343" s="909"/>
      <c r="D343" s="909"/>
      <c r="E343" s="260"/>
      <c r="F343" s="260"/>
      <c r="G343" s="260"/>
      <c r="H343" s="260"/>
      <c r="I343" s="260"/>
      <c r="J343" s="255"/>
      <c r="K343" s="255"/>
      <c r="L343" s="260"/>
      <c r="M343" s="252"/>
      <c r="N343" s="252"/>
      <c r="O343" s="252"/>
    </row>
    <row r="344" spans="1:15" x14ac:dyDescent="0.3">
      <c r="A344" s="252" t="s">
        <v>272</v>
      </c>
      <c r="B344" s="252"/>
      <c r="C344" s="252"/>
    </row>
    <row r="345" spans="1:15" x14ac:dyDescent="0.3">
      <c r="A345" s="252"/>
      <c r="B345" s="252"/>
      <c r="C345" s="252"/>
    </row>
    <row r="346" spans="1:15" x14ac:dyDescent="0.3">
      <c r="L346" s="470" t="s">
        <v>186</v>
      </c>
    </row>
    <row r="347" spans="1:15" x14ac:dyDescent="0.3">
      <c r="A347" s="342" t="s">
        <v>816</v>
      </c>
      <c r="B347" s="130"/>
      <c r="C347" s="252"/>
      <c r="D347" s="252"/>
      <c r="E347" s="252"/>
      <c r="F347" s="252"/>
      <c r="G347" s="252"/>
      <c r="H347" s="252"/>
      <c r="I347" s="252"/>
      <c r="L347" s="252"/>
      <c r="M347" s="252"/>
    </row>
    <row r="348" spans="1:15" x14ac:dyDescent="0.3">
      <c r="A348" s="252"/>
      <c r="B348" s="252"/>
      <c r="C348" s="252"/>
      <c r="D348" s="252"/>
      <c r="E348" s="252"/>
      <c r="F348" s="252"/>
      <c r="G348" s="252"/>
      <c r="H348" s="252"/>
      <c r="I348" s="252"/>
      <c r="L348" s="252"/>
      <c r="M348" s="252"/>
    </row>
    <row r="349" spans="1:15" x14ac:dyDescent="0.3">
      <c r="A349" s="933" t="s">
        <v>292</v>
      </c>
      <c r="B349" s="933"/>
      <c r="C349" s="933"/>
      <c r="D349" s="933"/>
      <c r="E349" s="933"/>
      <c r="F349" s="933"/>
      <c r="G349" s="933"/>
      <c r="H349" s="933"/>
      <c r="I349" s="870"/>
      <c r="J349" s="870"/>
      <c r="K349" s="670"/>
      <c r="L349" s="252"/>
      <c r="M349" s="252"/>
    </row>
    <row r="350" spans="1:15" x14ac:dyDescent="0.3">
      <c r="A350" s="941" t="s">
        <v>274</v>
      </c>
      <c r="B350" s="941"/>
      <c r="C350" s="941"/>
      <c r="D350" s="941"/>
      <c r="E350" s="941"/>
      <c r="F350" s="941"/>
      <c r="G350" s="941"/>
      <c r="H350" s="941"/>
      <c r="I350" s="454"/>
      <c r="J350" s="675"/>
      <c r="K350" s="675"/>
      <c r="L350" s="252"/>
      <c r="M350" s="252"/>
    </row>
    <row r="351" spans="1:15" ht="21" customHeight="1" x14ac:dyDescent="0.3">
      <c r="A351" s="1057" t="s">
        <v>417</v>
      </c>
      <c r="B351" s="864"/>
      <c r="C351" s="864"/>
      <c r="D351" s="864"/>
      <c r="E351" s="864"/>
      <c r="F351" s="864"/>
      <c r="G351" s="864"/>
      <c r="H351" s="864"/>
      <c r="I351" s="1058"/>
      <c r="J351" s="1058"/>
      <c r="K351" s="674"/>
      <c r="L351" s="252"/>
      <c r="M351" s="252"/>
    </row>
    <row r="352" spans="1:15" x14ac:dyDescent="0.3">
      <c r="A352" s="864"/>
      <c r="B352" s="864"/>
      <c r="C352" s="864"/>
      <c r="D352" s="864"/>
      <c r="E352" s="864"/>
      <c r="F352" s="864"/>
      <c r="G352" s="864"/>
      <c r="H352" s="864"/>
      <c r="I352" s="1058"/>
      <c r="J352" s="1058"/>
      <c r="K352" s="674"/>
      <c r="L352" s="252"/>
      <c r="M352" s="252"/>
    </row>
    <row r="353" spans="1:15" x14ac:dyDescent="0.3">
      <c r="A353" s="252"/>
      <c r="B353" s="252"/>
      <c r="C353" s="252"/>
      <c r="D353" s="252"/>
      <c r="E353" s="252"/>
      <c r="F353" s="252"/>
      <c r="G353" s="252"/>
      <c r="H353" s="252"/>
      <c r="I353" s="252"/>
      <c r="L353" s="252"/>
      <c r="M353" s="252"/>
    </row>
    <row r="354" spans="1:15" x14ac:dyDescent="0.3">
      <c r="A354" s="933" t="s">
        <v>450</v>
      </c>
      <c r="B354" s="933"/>
      <c r="C354" s="933"/>
      <c r="D354" s="933"/>
      <c r="E354" s="933"/>
      <c r="F354" s="933"/>
      <c r="G354" s="933"/>
      <c r="H354" s="933"/>
      <c r="I354" s="445"/>
      <c r="J354" s="670"/>
      <c r="K354" s="670"/>
      <c r="L354" s="252"/>
      <c r="M354" s="260"/>
      <c r="O354" s="224"/>
    </row>
    <row r="355" spans="1:15" x14ac:dyDescent="0.3">
      <c r="A355" s="439"/>
      <c r="B355" s="439"/>
      <c r="C355" s="439"/>
      <c r="D355" s="439"/>
      <c r="E355" s="439"/>
      <c r="F355" s="439"/>
      <c r="G355" s="439"/>
      <c r="H355" s="439"/>
      <c r="I355" s="439"/>
      <c r="J355" s="674"/>
      <c r="K355" s="674"/>
      <c r="L355" s="252"/>
      <c r="M355" s="260"/>
      <c r="O355" s="224"/>
    </row>
    <row r="356" spans="1:15" x14ac:dyDescent="0.3">
      <c r="F356" s="157"/>
      <c r="M356" s="260"/>
    </row>
    <row r="357" spans="1:15" x14ac:dyDescent="0.3">
      <c r="C357" s="950" t="s">
        <v>28</v>
      </c>
      <c r="D357" s="951"/>
      <c r="E357" s="951"/>
      <c r="F357" s="950" t="s">
        <v>29</v>
      </c>
      <c r="G357" s="951"/>
      <c r="H357" s="952"/>
      <c r="I357" s="950" t="s">
        <v>650</v>
      </c>
      <c r="J357" s="951"/>
      <c r="K357" s="952"/>
      <c r="M357" s="264"/>
    </row>
    <row r="358" spans="1:15" ht="86.4" x14ac:dyDescent="0.3">
      <c r="A358" s="942"/>
      <c r="B358" s="1059"/>
      <c r="C358" s="343" t="s">
        <v>351</v>
      </c>
      <c r="D358" s="353" t="s">
        <v>293</v>
      </c>
      <c r="E358" s="354" t="s">
        <v>458</v>
      </c>
      <c r="F358" s="344" t="s">
        <v>348</v>
      </c>
      <c r="G358" s="353" t="s">
        <v>293</v>
      </c>
      <c r="H358" s="355" t="s">
        <v>458</v>
      </c>
      <c r="I358" s="344" t="s">
        <v>348</v>
      </c>
      <c r="J358" s="353" t="s">
        <v>293</v>
      </c>
      <c r="K358" s="355" t="s">
        <v>458</v>
      </c>
      <c r="L358" s="224"/>
      <c r="M358" s="265"/>
    </row>
    <row r="359" spans="1:15" x14ac:dyDescent="0.3">
      <c r="A359" s="266" t="s">
        <v>276</v>
      </c>
      <c r="B359" s="267"/>
      <c r="C359" s="335">
        <v>12</v>
      </c>
      <c r="D359" s="336">
        <v>18</v>
      </c>
      <c r="E359" s="268">
        <f>C359*D38*D359</f>
        <v>0</v>
      </c>
      <c r="F359" s="335">
        <v>0</v>
      </c>
      <c r="G359" s="336">
        <v>0</v>
      </c>
      <c r="H359" s="269">
        <f>F359*E38*G359</f>
        <v>0</v>
      </c>
      <c r="I359" s="335">
        <v>0</v>
      </c>
      <c r="J359" s="336">
        <v>0</v>
      </c>
      <c r="K359" s="269">
        <f>I359*F38*J359</f>
        <v>0</v>
      </c>
      <c r="L359" s="620">
        <f>C359*D359</f>
        <v>216</v>
      </c>
      <c r="M359" s="646">
        <f>F359*G359</f>
        <v>0</v>
      </c>
      <c r="N359" s="620">
        <f t="shared" ref="N359:N370" si="2">I359*J359</f>
        <v>0</v>
      </c>
    </row>
    <row r="360" spans="1:15" x14ac:dyDescent="0.3">
      <c r="A360" s="271" t="s">
        <v>277</v>
      </c>
      <c r="B360" s="205"/>
      <c r="C360" s="337">
        <v>12</v>
      </c>
      <c r="D360" s="338">
        <v>18</v>
      </c>
      <c r="E360" s="272">
        <f t="shared" ref="E360:E370" si="3">C360*$D$38*D360</f>
        <v>0</v>
      </c>
      <c r="F360" s="337">
        <v>0</v>
      </c>
      <c r="G360" s="338">
        <v>0</v>
      </c>
      <c r="H360" s="273">
        <f t="shared" ref="H360:H370" si="4">F360*$E$38*G360</f>
        <v>0</v>
      </c>
      <c r="I360" s="337">
        <v>0</v>
      </c>
      <c r="J360" s="338">
        <v>0</v>
      </c>
      <c r="K360" s="273">
        <f t="shared" ref="K360:K370" si="5">I360*$F$38*J360</f>
        <v>0</v>
      </c>
      <c r="L360" s="620">
        <f t="shared" ref="L360:L370" si="6">C360*D360</f>
        <v>216</v>
      </c>
      <c r="M360" s="646">
        <f t="shared" ref="M360:M370" si="7">F360*G360</f>
        <v>0</v>
      </c>
      <c r="N360" s="620">
        <f t="shared" si="2"/>
        <v>0</v>
      </c>
    </row>
    <row r="361" spans="1:15" x14ac:dyDescent="0.3">
      <c r="A361" s="271" t="s">
        <v>278</v>
      </c>
      <c r="B361" s="205"/>
      <c r="C361" s="337">
        <v>12</v>
      </c>
      <c r="D361" s="338">
        <v>18</v>
      </c>
      <c r="E361" s="272">
        <f t="shared" si="3"/>
        <v>0</v>
      </c>
      <c r="F361" s="337">
        <v>0</v>
      </c>
      <c r="G361" s="338">
        <v>0</v>
      </c>
      <c r="H361" s="273">
        <f t="shared" si="4"/>
        <v>0</v>
      </c>
      <c r="I361" s="337">
        <v>0</v>
      </c>
      <c r="J361" s="338">
        <v>0</v>
      </c>
      <c r="K361" s="273">
        <f t="shared" si="5"/>
        <v>0</v>
      </c>
      <c r="L361" s="620">
        <f t="shared" si="6"/>
        <v>216</v>
      </c>
      <c r="M361" s="646">
        <f t="shared" si="7"/>
        <v>0</v>
      </c>
      <c r="N361" s="620">
        <f t="shared" si="2"/>
        <v>0</v>
      </c>
    </row>
    <row r="362" spans="1:15" x14ac:dyDescent="0.3">
      <c r="A362" s="271" t="s">
        <v>279</v>
      </c>
      <c r="B362" s="205"/>
      <c r="C362" s="337">
        <v>12</v>
      </c>
      <c r="D362" s="338">
        <v>18</v>
      </c>
      <c r="E362" s="272">
        <f t="shared" si="3"/>
        <v>0</v>
      </c>
      <c r="F362" s="337">
        <v>0</v>
      </c>
      <c r="G362" s="338">
        <v>0</v>
      </c>
      <c r="H362" s="273">
        <f t="shared" si="4"/>
        <v>0</v>
      </c>
      <c r="I362" s="337">
        <v>0</v>
      </c>
      <c r="J362" s="338">
        <v>0</v>
      </c>
      <c r="K362" s="273">
        <f t="shared" si="5"/>
        <v>0</v>
      </c>
      <c r="L362" s="620">
        <f t="shared" si="6"/>
        <v>216</v>
      </c>
      <c r="M362" s="646">
        <f t="shared" si="7"/>
        <v>0</v>
      </c>
      <c r="N362" s="620">
        <f t="shared" si="2"/>
        <v>0</v>
      </c>
    </row>
    <row r="363" spans="1:15" x14ac:dyDescent="0.3">
      <c r="A363" s="271" t="s">
        <v>280</v>
      </c>
      <c r="B363" s="205"/>
      <c r="C363" s="337">
        <v>12</v>
      </c>
      <c r="D363" s="338">
        <v>18</v>
      </c>
      <c r="E363" s="272">
        <f t="shared" si="3"/>
        <v>0</v>
      </c>
      <c r="F363" s="337">
        <v>0</v>
      </c>
      <c r="G363" s="338">
        <v>0</v>
      </c>
      <c r="H363" s="273">
        <f t="shared" si="4"/>
        <v>0</v>
      </c>
      <c r="I363" s="337">
        <v>0</v>
      </c>
      <c r="J363" s="338">
        <v>0</v>
      </c>
      <c r="K363" s="273">
        <f t="shared" si="5"/>
        <v>0</v>
      </c>
      <c r="L363" s="620">
        <f t="shared" si="6"/>
        <v>216</v>
      </c>
      <c r="M363" s="646">
        <f t="shared" si="7"/>
        <v>0</v>
      </c>
      <c r="N363" s="620">
        <f t="shared" si="2"/>
        <v>0</v>
      </c>
    </row>
    <row r="364" spans="1:15" x14ac:dyDescent="0.3">
      <c r="A364" s="271" t="s">
        <v>281</v>
      </c>
      <c r="B364" s="205"/>
      <c r="C364" s="337">
        <v>12</v>
      </c>
      <c r="D364" s="338">
        <v>18</v>
      </c>
      <c r="E364" s="272">
        <f t="shared" si="3"/>
        <v>0</v>
      </c>
      <c r="F364" s="337">
        <v>0</v>
      </c>
      <c r="G364" s="338">
        <v>0</v>
      </c>
      <c r="H364" s="273">
        <f t="shared" si="4"/>
        <v>0</v>
      </c>
      <c r="I364" s="337">
        <v>0</v>
      </c>
      <c r="J364" s="338">
        <v>0</v>
      </c>
      <c r="K364" s="273">
        <f t="shared" si="5"/>
        <v>0</v>
      </c>
      <c r="L364" s="620">
        <f t="shared" si="6"/>
        <v>216</v>
      </c>
      <c r="M364" s="646">
        <f t="shared" si="7"/>
        <v>0</v>
      </c>
      <c r="N364" s="620">
        <f t="shared" si="2"/>
        <v>0</v>
      </c>
    </row>
    <row r="365" spans="1:15" x14ac:dyDescent="0.3">
      <c r="A365" s="271" t="s">
        <v>282</v>
      </c>
      <c r="B365" s="205"/>
      <c r="C365" s="337">
        <v>12</v>
      </c>
      <c r="D365" s="338">
        <v>18</v>
      </c>
      <c r="E365" s="272">
        <f t="shared" si="3"/>
        <v>0</v>
      </c>
      <c r="F365" s="337">
        <v>0</v>
      </c>
      <c r="G365" s="338">
        <v>0</v>
      </c>
      <c r="H365" s="273">
        <f t="shared" si="4"/>
        <v>0</v>
      </c>
      <c r="I365" s="337">
        <v>0</v>
      </c>
      <c r="J365" s="338">
        <v>0</v>
      </c>
      <c r="K365" s="273">
        <f t="shared" si="5"/>
        <v>0</v>
      </c>
      <c r="L365" s="620">
        <f t="shared" si="6"/>
        <v>216</v>
      </c>
      <c r="M365" s="646">
        <f t="shared" si="7"/>
        <v>0</v>
      </c>
      <c r="N365" s="620">
        <f t="shared" si="2"/>
        <v>0</v>
      </c>
    </row>
    <row r="366" spans="1:15" x14ac:dyDescent="0.3">
      <c r="A366" s="271" t="s">
        <v>283</v>
      </c>
      <c r="B366" s="205"/>
      <c r="C366" s="337">
        <v>12</v>
      </c>
      <c r="D366" s="338">
        <v>18</v>
      </c>
      <c r="E366" s="272">
        <f t="shared" si="3"/>
        <v>0</v>
      </c>
      <c r="F366" s="337">
        <v>0</v>
      </c>
      <c r="G366" s="338">
        <v>0</v>
      </c>
      <c r="H366" s="273">
        <f t="shared" si="4"/>
        <v>0</v>
      </c>
      <c r="I366" s="337">
        <v>0</v>
      </c>
      <c r="J366" s="338">
        <v>0</v>
      </c>
      <c r="K366" s="273">
        <f t="shared" si="5"/>
        <v>0</v>
      </c>
      <c r="L366" s="620">
        <f t="shared" si="6"/>
        <v>216</v>
      </c>
      <c r="M366" s="646">
        <f t="shared" si="7"/>
        <v>0</v>
      </c>
      <c r="N366" s="620">
        <f t="shared" si="2"/>
        <v>0</v>
      </c>
    </row>
    <row r="367" spans="1:15" x14ac:dyDescent="0.3">
      <c r="A367" s="271" t="s">
        <v>284</v>
      </c>
      <c r="B367" s="205"/>
      <c r="C367" s="337">
        <v>12</v>
      </c>
      <c r="D367" s="338">
        <v>19</v>
      </c>
      <c r="E367" s="272">
        <f t="shared" si="3"/>
        <v>0</v>
      </c>
      <c r="F367" s="337">
        <v>0</v>
      </c>
      <c r="G367" s="338">
        <v>0</v>
      </c>
      <c r="H367" s="273">
        <f t="shared" si="4"/>
        <v>0</v>
      </c>
      <c r="I367" s="337">
        <v>0</v>
      </c>
      <c r="J367" s="338">
        <v>0</v>
      </c>
      <c r="K367" s="273">
        <f t="shared" si="5"/>
        <v>0</v>
      </c>
      <c r="L367" s="620">
        <f t="shared" si="6"/>
        <v>228</v>
      </c>
      <c r="M367" s="646">
        <f t="shared" si="7"/>
        <v>0</v>
      </c>
      <c r="N367" s="620">
        <f t="shared" si="2"/>
        <v>0</v>
      </c>
    </row>
    <row r="368" spans="1:15" x14ac:dyDescent="0.3">
      <c r="A368" s="271" t="s">
        <v>285</v>
      </c>
      <c r="B368" s="205"/>
      <c r="C368" s="337">
        <v>12</v>
      </c>
      <c r="D368" s="338">
        <v>19</v>
      </c>
      <c r="E368" s="272">
        <f t="shared" si="3"/>
        <v>0</v>
      </c>
      <c r="F368" s="337">
        <v>0</v>
      </c>
      <c r="G368" s="338">
        <v>0</v>
      </c>
      <c r="H368" s="273">
        <f t="shared" si="4"/>
        <v>0</v>
      </c>
      <c r="I368" s="337">
        <v>0</v>
      </c>
      <c r="J368" s="338">
        <v>0</v>
      </c>
      <c r="K368" s="273">
        <f t="shared" si="5"/>
        <v>0</v>
      </c>
      <c r="L368" s="620">
        <f t="shared" si="6"/>
        <v>228</v>
      </c>
      <c r="M368" s="646">
        <f t="shared" si="7"/>
        <v>0</v>
      </c>
      <c r="N368" s="620">
        <f t="shared" si="2"/>
        <v>0</v>
      </c>
    </row>
    <row r="369" spans="1:16" x14ac:dyDescent="0.3">
      <c r="A369" s="271" t="s">
        <v>286</v>
      </c>
      <c r="B369" s="205"/>
      <c r="C369" s="337">
        <v>12</v>
      </c>
      <c r="D369" s="338">
        <v>19</v>
      </c>
      <c r="E369" s="272">
        <f t="shared" si="3"/>
        <v>0</v>
      </c>
      <c r="F369" s="337">
        <v>0</v>
      </c>
      <c r="G369" s="338">
        <v>0</v>
      </c>
      <c r="H369" s="273">
        <f t="shared" si="4"/>
        <v>0</v>
      </c>
      <c r="I369" s="337">
        <v>0</v>
      </c>
      <c r="J369" s="338">
        <v>0</v>
      </c>
      <c r="K369" s="273">
        <f t="shared" si="5"/>
        <v>0</v>
      </c>
      <c r="L369" s="620">
        <f t="shared" si="6"/>
        <v>228</v>
      </c>
      <c r="M369" s="646">
        <f t="shared" si="7"/>
        <v>0</v>
      </c>
      <c r="N369" s="620">
        <f t="shared" si="2"/>
        <v>0</v>
      </c>
    </row>
    <row r="370" spans="1:16" x14ac:dyDescent="0.3">
      <c r="A370" s="274" t="s">
        <v>287</v>
      </c>
      <c r="B370" s="275"/>
      <c r="C370" s="339">
        <v>12</v>
      </c>
      <c r="D370" s="340">
        <v>20</v>
      </c>
      <c r="E370" s="276">
        <f t="shared" si="3"/>
        <v>0</v>
      </c>
      <c r="F370" s="339">
        <v>0</v>
      </c>
      <c r="G370" s="340">
        <v>0</v>
      </c>
      <c r="H370" s="277">
        <f t="shared" si="4"/>
        <v>0</v>
      </c>
      <c r="I370" s="339">
        <v>0</v>
      </c>
      <c r="J370" s="340">
        <v>0</v>
      </c>
      <c r="K370" s="277">
        <f t="shared" si="5"/>
        <v>0</v>
      </c>
      <c r="L370" s="621">
        <f t="shared" si="6"/>
        <v>240</v>
      </c>
      <c r="M370" s="647">
        <f t="shared" si="7"/>
        <v>0</v>
      </c>
      <c r="N370" s="620">
        <f t="shared" si="2"/>
        <v>0</v>
      </c>
    </row>
    <row r="371" spans="1:16" x14ac:dyDescent="0.3">
      <c r="A371" s="457" t="s">
        <v>484</v>
      </c>
      <c r="B371" s="458"/>
      <c r="C371" s="458"/>
      <c r="D371" s="648">
        <f>SUM(D359:D370)</f>
        <v>221</v>
      </c>
      <c r="E371" s="649">
        <f>SUM(E359:E370)</f>
        <v>0</v>
      </c>
      <c r="F371" s="289"/>
      <c r="G371" s="650">
        <f>SUM(G359:G370)</f>
        <v>0</v>
      </c>
      <c r="H371" s="651">
        <f>SUM(H359:H370)</f>
        <v>0</v>
      </c>
      <c r="I371" s="289"/>
      <c r="J371" s="650">
        <f>SUM(J359:J370)</f>
        <v>0</v>
      </c>
      <c r="K371" s="651">
        <f>SUM(K359:K370)</f>
        <v>0</v>
      </c>
      <c r="L371" s="621"/>
      <c r="M371" s="647"/>
      <c r="N371" s="620"/>
    </row>
    <row r="372" spans="1:16" ht="23.25" customHeight="1" x14ac:dyDescent="0.3">
      <c r="A372" s="1022" t="s">
        <v>515</v>
      </c>
      <c r="B372" s="1023"/>
      <c r="C372" s="1023"/>
      <c r="D372" s="1024"/>
      <c r="E372" s="649">
        <f>L372*C34*D38</f>
        <v>0</v>
      </c>
      <c r="F372" s="289"/>
      <c r="G372" s="650"/>
      <c r="H372" s="651">
        <f>M372*$C34*D38</f>
        <v>0</v>
      </c>
      <c r="I372" s="289"/>
      <c r="J372" s="650"/>
      <c r="K372" s="651">
        <f>N372*$C34*F38</f>
        <v>0</v>
      </c>
      <c r="L372" s="621">
        <f>IF(C33=0, 0,SUM(L359:L370)/$C33)</f>
        <v>0</v>
      </c>
      <c r="M372" s="652">
        <f>IF(C33=0, 0,SUM(M359:M370)/$C33)</f>
        <v>0</v>
      </c>
      <c r="N372" s="621">
        <f>IF(C33=0, 0,SUM(N359:N370)/$C$33)</f>
        <v>0</v>
      </c>
      <c r="O372" s="653" t="s">
        <v>517</v>
      </c>
    </row>
    <row r="373" spans="1:16" ht="17.25" customHeight="1" x14ac:dyDescent="0.3">
      <c r="A373" s="1022" t="s">
        <v>522</v>
      </c>
      <c r="B373" s="1023"/>
      <c r="C373" s="1023"/>
      <c r="D373" s="1024"/>
      <c r="E373" s="649">
        <f>E371-E372</f>
        <v>0</v>
      </c>
      <c r="F373" s="289"/>
      <c r="G373" s="650"/>
      <c r="H373" s="651">
        <f>H371-H372</f>
        <v>0</v>
      </c>
      <c r="I373" s="289"/>
      <c r="J373" s="650"/>
      <c r="K373" s="651">
        <f>K371-K372</f>
        <v>0</v>
      </c>
      <c r="L373" s="621"/>
      <c r="M373" s="652"/>
      <c r="N373" s="653"/>
    </row>
    <row r="374" spans="1:16" x14ac:dyDescent="0.3">
      <c r="A374" s="1041" t="s">
        <v>523</v>
      </c>
      <c r="B374" s="1042"/>
      <c r="C374" s="1042"/>
      <c r="D374" s="1043"/>
      <c r="E374" s="281">
        <f>E291*D38</f>
        <v>0</v>
      </c>
      <c r="F374" s="280"/>
      <c r="G374" s="280"/>
      <c r="H374" s="281">
        <f>F291*E38</f>
        <v>0</v>
      </c>
      <c r="I374" s="280"/>
      <c r="J374" s="280"/>
      <c r="K374" s="281">
        <f>G291*F38</f>
        <v>0</v>
      </c>
      <c r="L374" s="142"/>
      <c r="M374" s="270"/>
    </row>
    <row r="375" spans="1:16" x14ac:dyDescent="0.3">
      <c r="A375" s="1041" t="s">
        <v>485</v>
      </c>
      <c r="B375" s="1042"/>
      <c r="C375" s="1042"/>
      <c r="D375" s="1043"/>
      <c r="E375" s="281">
        <f>IF(E373&lt;E374,E373,E374)</f>
        <v>0</v>
      </c>
      <c r="F375" s="280"/>
      <c r="G375" s="280"/>
      <c r="H375" s="281">
        <f>IF(H373&lt;H374,H373,H374)</f>
        <v>0</v>
      </c>
      <c r="I375" s="280"/>
      <c r="J375" s="280"/>
      <c r="K375" s="281">
        <f>IF(K373&lt;K374,K373,K374)</f>
        <v>0</v>
      </c>
      <c r="L375" s="1139" t="s">
        <v>753</v>
      </c>
      <c r="M375" s="1134"/>
      <c r="N375" s="1134"/>
      <c r="O375" s="1134"/>
      <c r="P375" s="1134"/>
    </row>
    <row r="376" spans="1:16" x14ac:dyDescent="0.3">
      <c r="A376" s="1140" t="s">
        <v>486</v>
      </c>
      <c r="B376" s="1141"/>
      <c r="C376" s="1142"/>
      <c r="D376" s="1143"/>
      <c r="E376" s="681">
        <f>E289</f>
        <v>0</v>
      </c>
      <c r="F376" s="682"/>
      <c r="G376" s="682"/>
      <c r="H376" s="683">
        <f>F289</f>
        <v>0</v>
      </c>
      <c r="I376" s="682"/>
      <c r="J376" s="682"/>
      <c r="K376" s="683">
        <f>I289</f>
        <v>0</v>
      </c>
      <c r="L376" s="1139"/>
      <c r="M376" s="1134"/>
      <c r="N376" s="1134"/>
      <c r="O376" s="1134"/>
      <c r="P376" s="1134"/>
    </row>
    <row r="377" spans="1:16" ht="27" customHeight="1" x14ac:dyDescent="0.3">
      <c r="A377" s="1140" t="s">
        <v>487</v>
      </c>
      <c r="B377" s="1141"/>
      <c r="C377" s="1142"/>
      <c r="D377" s="1143"/>
      <c r="E377" s="818">
        <v>0</v>
      </c>
      <c r="F377" s="682"/>
      <c r="G377" s="684"/>
      <c r="H377" s="818">
        <v>0</v>
      </c>
      <c r="I377" s="682"/>
      <c r="J377" s="684"/>
      <c r="K377" s="818">
        <v>0</v>
      </c>
      <c r="M377" s="270"/>
    </row>
    <row r="378" spans="1:16" ht="19.5" customHeight="1" x14ac:dyDescent="0.3">
      <c r="A378" s="1140" t="s">
        <v>516</v>
      </c>
      <c r="B378" s="1141"/>
      <c r="C378" s="1142"/>
      <c r="D378" s="1143"/>
      <c r="E378" s="685">
        <f>IF(E373&gt;E374,(E373-E374)/D38,0)</f>
        <v>0</v>
      </c>
      <c r="F378" s="682"/>
      <c r="G378" s="684"/>
      <c r="H378" s="685">
        <f>IF(H373&gt;H374,(H373-H374)/D38,0)</f>
        <v>0</v>
      </c>
      <c r="I378" s="682"/>
      <c r="J378" s="684"/>
      <c r="K378" s="685">
        <f>IF(K373&gt;K374,(K373-K374)/F38,0)</f>
        <v>0</v>
      </c>
      <c r="M378" s="270"/>
    </row>
    <row r="379" spans="1:16" x14ac:dyDescent="0.3">
      <c r="A379" s="1140" t="s">
        <v>488</v>
      </c>
      <c r="B379" s="1141"/>
      <c r="C379" s="1142"/>
      <c r="D379" s="1143"/>
      <c r="E379" s="686">
        <f>E377*E378</f>
        <v>0</v>
      </c>
      <c r="F379" s="682"/>
      <c r="G379" s="684"/>
      <c r="H379" s="686">
        <f>H377*H378</f>
        <v>0</v>
      </c>
      <c r="I379" s="682"/>
      <c r="J379" s="684"/>
      <c r="K379" s="686">
        <f>K377*K378</f>
        <v>0</v>
      </c>
      <c r="L379" s="1134" t="s">
        <v>754</v>
      </c>
      <c r="M379" s="1134"/>
      <c r="N379" s="1134"/>
      <c r="O379" s="1134"/>
      <c r="P379" s="1134"/>
    </row>
    <row r="380" spans="1:16" x14ac:dyDescent="0.3">
      <c r="A380" s="1135" t="s">
        <v>489</v>
      </c>
      <c r="B380" s="1136"/>
      <c r="C380" s="1137"/>
      <c r="D380" s="1138"/>
      <c r="E380" s="687">
        <f>E375-E376+E379</f>
        <v>0</v>
      </c>
      <c r="F380" s="688"/>
      <c r="G380" s="688"/>
      <c r="H380" s="689">
        <f>H375-H376+H379</f>
        <v>0</v>
      </c>
      <c r="I380" s="688"/>
      <c r="J380" s="688"/>
      <c r="K380" s="689">
        <f>K375-K376+K379</f>
        <v>0</v>
      </c>
      <c r="L380" s="1134"/>
      <c r="M380" s="1134"/>
      <c r="N380" s="1134"/>
      <c r="O380" s="1134"/>
      <c r="P380" s="1134"/>
    </row>
    <row r="381" spans="1:16" x14ac:dyDescent="0.3">
      <c r="A381" s="359"/>
      <c r="B381" s="359"/>
      <c r="C381" s="359"/>
      <c r="D381" s="359"/>
      <c r="E381" s="359"/>
      <c r="F381" s="359"/>
      <c r="G381" s="359"/>
      <c r="H381" s="359"/>
      <c r="I381" s="359"/>
      <c r="J381" s="690"/>
      <c r="K381" s="690"/>
      <c r="L381" s="1134"/>
      <c r="M381" s="1134"/>
      <c r="N381" s="1134"/>
      <c r="O381" s="1134"/>
      <c r="P381" s="1134"/>
    </row>
    <row r="382" spans="1:16" x14ac:dyDescent="0.3">
      <c r="A382" s="900" t="s">
        <v>490</v>
      </c>
      <c r="B382" s="900"/>
      <c r="C382" s="900"/>
      <c r="D382" s="900"/>
      <c r="E382" s="900"/>
      <c r="F382" s="900"/>
      <c r="G382" s="900"/>
      <c r="H382" s="900"/>
      <c r="I382" s="447"/>
      <c r="J382" s="675"/>
      <c r="K382" s="675"/>
    </row>
    <row r="383" spans="1:16" ht="18" customHeight="1" x14ac:dyDescent="0.3">
      <c r="A383" s="257"/>
      <c r="B383" s="257" t="s">
        <v>288</v>
      </c>
      <c r="D383" s="255"/>
      <c r="E383" s="255"/>
      <c r="F383" s="255"/>
      <c r="G383" s="255"/>
    </row>
    <row r="384" spans="1:16" ht="18.75" customHeight="1" x14ac:dyDescent="0.3">
      <c r="A384" s="257"/>
      <c r="B384" s="257" t="s">
        <v>289</v>
      </c>
      <c r="D384" s="255"/>
      <c r="E384" s="255"/>
      <c r="F384" s="255"/>
      <c r="G384" s="255"/>
    </row>
    <row r="385" spans="1:15" ht="18.75" customHeight="1" x14ac:dyDescent="0.3">
      <c r="B385" s="257" t="s">
        <v>778</v>
      </c>
      <c r="D385" s="255"/>
      <c r="E385" s="255"/>
      <c r="H385" s="294"/>
      <c r="I385" s="294"/>
      <c r="J385" s="678"/>
      <c r="K385" s="678"/>
    </row>
    <row r="386" spans="1:15" ht="18.75" customHeight="1" x14ac:dyDescent="0.3">
      <c r="H386" s="294"/>
      <c r="I386" s="294"/>
      <c r="J386" s="678"/>
      <c r="K386" s="678"/>
    </row>
    <row r="387" spans="1:15" x14ac:dyDescent="0.3">
      <c r="A387" s="900" t="s">
        <v>581</v>
      </c>
      <c r="B387" s="900"/>
      <c r="C387" s="900"/>
      <c r="D387" s="900"/>
      <c r="E387" s="900"/>
      <c r="F387" s="900"/>
      <c r="G387" s="900"/>
      <c r="H387" s="900"/>
      <c r="I387" s="447"/>
      <c r="J387" s="675"/>
      <c r="K387" s="675"/>
    </row>
    <row r="388" spans="1:15" x14ac:dyDescent="0.3">
      <c r="A388" s="899"/>
      <c r="B388" s="899"/>
      <c r="C388" s="899"/>
      <c r="D388" s="899"/>
      <c r="E388" s="899"/>
      <c r="F388" s="899"/>
      <c r="G388" s="899"/>
      <c r="H388" s="899"/>
      <c r="I388" s="483"/>
      <c r="J388" s="679"/>
      <c r="K388" s="679"/>
    </row>
    <row r="389" spans="1:15" x14ac:dyDescent="0.3">
      <c r="A389" s="131"/>
      <c r="B389" s="131"/>
      <c r="C389" s="131"/>
      <c r="D389" s="131"/>
      <c r="E389" s="131"/>
      <c r="F389" s="131"/>
      <c r="G389" s="131"/>
      <c r="H389" s="131"/>
      <c r="I389" s="131"/>
      <c r="J389" s="131"/>
      <c r="K389" s="131"/>
    </row>
    <row r="390" spans="1:15" x14ac:dyDescent="0.3">
      <c r="A390" s="900" t="s">
        <v>290</v>
      </c>
      <c r="B390" s="900"/>
      <c r="C390" s="900"/>
      <c r="D390" s="900"/>
      <c r="E390" s="900"/>
      <c r="F390" s="900"/>
      <c r="G390" s="900"/>
      <c r="H390" s="900"/>
      <c r="I390" s="447"/>
      <c r="J390" s="675"/>
      <c r="K390" s="675"/>
      <c r="L390" s="252"/>
    </row>
    <row r="391" spans="1:15" ht="24.75" customHeight="1" x14ac:dyDescent="0.3">
      <c r="A391" s="252"/>
      <c r="B391" s="252"/>
      <c r="C391" s="252"/>
      <c r="D391" s="252"/>
      <c r="E391" s="252"/>
      <c r="F391" s="252"/>
      <c r="G391" s="252"/>
      <c r="H391" s="252"/>
      <c r="I391" s="252"/>
      <c r="L391" s="252"/>
      <c r="M391" s="252"/>
      <c r="N391" s="252"/>
      <c r="O391" s="252"/>
    </row>
    <row r="392" spans="1:15" ht="15" customHeight="1" x14ac:dyDescent="0.3">
      <c r="A392" s="941" t="s">
        <v>272</v>
      </c>
      <c r="B392" s="941"/>
      <c r="C392" s="941"/>
      <c r="D392" s="941"/>
      <c r="E392" s="941"/>
      <c r="F392" s="941"/>
      <c r="G392" s="941"/>
      <c r="H392" s="941"/>
      <c r="I392" s="454"/>
      <c r="J392" s="675"/>
      <c r="K392" s="675"/>
      <c r="L392" s="470" t="s">
        <v>186</v>
      </c>
    </row>
    <row r="393" spans="1:15" x14ac:dyDescent="0.3">
      <c r="A393" s="252"/>
      <c r="B393" s="252"/>
      <c r="C393" s="252"/>
    </row>
    <row r="394" spans="1:15" x14ac:dyDescent="0.3">
      <c r="A394" s="252"/>
      <c r="B394" s="252"/>
      <c r="C394" s="252"/>
    </row>
    <row r="395" spans="1:15" x14ac:dyDescent="0.3">
      <c r="A395" s="342" t="s">
        <v>291</v>
      </c>
      <c r="B395" s="130"/>
      <c r="C395" s="252"/>
      <c r="D395" s="252"/>
      <c r="E395" s="252"/>
      <c r="F395" s="252"/>
      <c r="G395" s="252"/>
      <c r="H395" s="252"/>
      <c r="I395" s="252"/>
      <c r="L395" s="252"/>
      <c r="M395" s="252"/>
      <c r="N395" s="252"/>
      <c r="O395" s="252"/>
    </row>
    <row r="396" spans="1:15" x14ac:dyDescent="0.3">
      <c r="C396" s="252"/>
      <c r="D396" s="252"/>
      <c r="E396" s="252"/>
      <c r="F396" s="252"/>
      <c r="G396" s="252"/>
      <c r="H396" s="252"/>
      <c r="I396" s="252"/>
      <c r="L396" s="252"/>
      <c r="M396" s="252"/>
      <c r="N396" s="252"/>
      <c r="O396" s="252"/>
    </row>
    <row r="397" spans="1:15" ht="37.5" customHeight="1" x14ac:dyDescent="0.3">
      <c r="A397" s="957" t="s">
        <v>554</v>
      </c>
      <c r="B397" s="957"/>
      <c r="C397" s="957"/>
      <c r="D397" s="957"/>
      <c r="E397" s="957"/>
      <c r="F397" s="864"/>
      <c r="G397" s="864"/>
      <c r="H397" s="967"/>
      <c r="I397" s="967"/>
      <c r="J397" s="967"/>
    </row>
    <row r="399" spans="1:15" x14ac:dyDescent="0.3">
      <c r="C399" s="255"/>
      <c r="D399" s="255"/>
      <c r="E399" s="255"/>
      <c r="F399" s="255"/>
      <c r="G399" s="255"/>
      <c r="H399" s="255"/>
      <c r="I399" s="255"/>
      <c r="J399" s="255"/>
      <c r="K399" s="255"/>
      <c r="L399" s="255"/>
    </row>
    <row r="400" spans="1:15" x14ac:dyDescent="0.3">
      <c r="A400" s="838" t="s">
        <v>182</v>
      </c>
      <c r="B400" s="838"/>
      <c r="C400" s="838"/>
      <c r="D400" s="255"/>
      <c r="E400" s="255"/>
      <c r="F400" s="255"/>
      <c r="G400" s="255"/>
      <c r="H400" s="255"/>
      <c r="I400" s="255"/>
      <c r="J400" s="255"/>
      <c r="K400" s="255"/>
      <c r="L400" s="255"/>
    </row>
    <row r="401" spans="1:12" x14ac:dyDescent="0.3">
      <c r="A401" s="618"/>
      <c r="B401" s="618"/>
      <c r="C401" s="618"/>
      <c r="D401" s="255"/>
      <c r="E401" s="255"/>
      <c r="F401" s="255"/>
      <c r="G401" s="255"/>
      <c r="H401" s="255"/>
      <c r="I401" s="255"/>
      <c r="J401" s="255"/>
      <c r="K401" s="255"/>
      <c r="L401" s="255"/>
    </row>
    <row r="402" spans="1:12" ht="24" customHeight="1" x14ac:dyDescent="0.35">
      <c r="A402" s="872" t="s">
        <v>759</v>
      </c>
      <c r="B402" s="872"/>
      <c r="C402" s="1144"/>
      <c r="D402" s="306"/>
      <c r="E402" s="306"/>
      <c r="F402" s="306"/>
      <c r="G402" s="306"/>
      <c r="H402" s="255"/>
      <c r="I402" s="255"/>
      <c r="J402" s="255"/>
      <c r="K402" s="255"/>
      <c r="L402" s="255"/>
    </row>
    <row r="403" spans="1:12" x14ac:dyDescent="0.3">
      <c r="C403" s="255"/>
      <c r="D403" s="255"/>
      <c r="E403" s="256"/>
      <c r="F403" s="255"/>
      <c r="G403" s="255"/>
      <c r="H403" s="255"/>
      <c r="I403" s="255"/>
      <c r="J403" s="255"/>
      <c r="K403" s="255"/>
      <c r="L403" s="255"/>
    </row>
    <row r="404" spans="1:12" ht="12.75" customHeight="1" x14ac:dyDescent="0.3">
      <c r="C404" s="255"/>
      <c r="D404" s="255"/>
      <c r="E404" s="255"/>
      <c r="F404" s="255"/>
      <c r="G404" s="255"/>
      <c r="H404" s="255"/>
      <c r="I404" s="255"/>
      <c r="J404" s="255"/>
      <c r="K404" s="255"/>
      <c r="L404" s="255"/>
    </row>
    <row r="405" spans="1:12" x14ac:dyDescent="0.3">
      <c r="C405" s="255"/>
      <c r="D405" s="255"/>
      <c r="E405" s="255"/>
      <c r="F405" s="255"/>
      <c r="G405" s="255"/>
      <c r="H405" s="255"/>
      <c r="I405" s="255"/>
      <c r="J405" s="255"/>
      <c r="K405" s="255"/>
      <c r="L405" s="255"/>
    </row>
    <row r="406" spans="1:12" ht="27" customHeight="1" x14ac:dyDescent="0.3">
      <c r="C406" s="255"/>
      <c r="D406" s="255"/>
      <c r="E406" s="255"/>
      <c r="F406" s="255"/>
      <c r="G406" s="255"/>
      <c r="H406" s="255"/>
      <c r="I406" s="255"/>
      <c r="J406" s="255"/>
      <c r="K406" s="255"/>
      <c r="L406" s="255"/>
    </row>
    <row r="407" spans="1:12" x14ac:dyDescent="0.3">
      <c r="C407" s="255"/>
      <c r="D407" s="255"/>
      <c r="E407" s="255"/>
      <c r="F407" s="255"/>
      <c r="G407" s="255"/>
      <c r="H407" s="255"/>
      <c r="I407" s="255"/>
      <c r="J407" s="255"/>
      <c r="K407" s="255"/>
      <c r="L407" s="255"/>
    </row>
    <row r="408" spans="1:12" ht="12.75" customHeight="1" x14ac:dyDescent="0.3">
      <c r="C408" s="255"/>
      <c r="D408" s="255"/>
      <c r="E408" s="255"/>
      <c r="F408" s="255"/>
      <c r="G408" s="255"/>
      <c r="H408" s="255"/>
      <c r="I408" s="255"/>
      <c r="J408" s="255"/>
      <c r="K408" s="255"/>
      <c r="L408" s="255"/>
    </row>
    <row r="409" spans="1:12" x14ac:dyDescent="0.3">
      <c r="C409" s="255"/>
      <c r="D409" s="255"/>
      <c r="E409" s="255"/>
      <c r="F409" s="255"/>
      <c r="G409" s="255"/>
      <c r="H409" s="255"/>
      <c r="I409" s="255"/>
      <c r="J409" s="255"/>
      <c r="K409" s="255"/>
      <c r="L409" s="255"/>
    </row>
    <row r="410" spans="1:12" ht="12.75" customHeight="1" x14ac:dyDescent="0.3">
      <c r="C410" s="255"/>
      <c r="D410" s="255"/>
      <c r="E410" s="255"/>
      <c r="F410" s="255"/>
      <c r="G410" s="255"/>
      <c r="H410" s="255"/>
      <c r="I410" s="255"/>
      <c r="J410" s="255"/>
      <c r="K410" s="255"/>
      <c r="L410" s="255"/>
    </row>
    <row r="411" spans="1:12" x14ac:dyDescent="0.3">
      <c r="C411" s="255"/>
      <c r="D411" s="255"/>
      <c r="E411" s="255"/>
      <c r="F411" s="255"/>
      <c r="G411" s="255"/>
      <c r="H411" s="255"/>
      <c r="I411" s="255"/>
      <c r="J411" s="255"/>
      <c r="K411" s="255"/>
      <c r="L411" s="255"/>
    </row>
    <row r="412" spans="1:12" ht="18" customHeight="1" x14ac:dyDescent="0.3">
      <c r="C412" s="255"/>
      <c r="D412" s="255"/>
      <c r="E412" s="255"/>
      <c r="F412" s="255"/>
      <c r="G412" s="255"/>
      <c r="H412" s="255"/>
      <c r="I412" s="255"/>
      <c r="J412" s="255"/>
      <c r="K412" s="255"/>
      <c r="L412" s="255"/>
    </row>
    <row r="413" spans="1:12" ht="18" customHeight="1" x14ac:dyDescent="0.3">
      <c r="C413" s="255"/>
      <c r="D413" s="255"/>
      <c r="E413" s="255"/>
      <c r="F413" s="255"/>
      <c r="G413" s="255"/>
      <c r="H413" s="255"/>
      <c r="I413" s="255"/>
      <c r="J413" s="255"/>
      <c r="K413" s="255"/>
      <c r="L413" s="255"/>
    </row>
    <row r="414" spans="1:12" x14ac:dyDescent="0.3">
      <c r="C414" s="255"/>
      <c r="D414" s="255"/>
      <c r="E414" s="255"/>
      <c r="F414" s="255"/>
      <c r="G414" s="255"/>
      <c r="H414" s="255"/>
      <c r="I414" s="255"/>
      <c r="J414" s="255"/>
      <c r="K414" s="255"/>
      <c r="L414" s="255"/>
    </row>
    <row r="415" spans="1:12" x14ac:dyDescent="0.3">
      <c r="C415" s="255"/>
      <c r="D415" s="255"/>
      <c r="E415" s="255"/>
      <c r="F415" s="255"/>
      <c r="G415" s="255"/>
      <c r="H415" s="255"/>
      <c r="I415" s="255"/>
      <c r="J415" s="255"/>
      <c r="K415" s="255"/>
      <c r="L415" s="255"/>
    </row>
    <row r="419" ht="21" customHeight="1" x14ac:dyDescent="0.3"/>
    <row r="420" ht="17.25" customHeight="1" x14ac:dyDescent="0.3"/>
    <row r="425" ht="42.75" customHeight="1" x14ac:dyDescent="0.3"/>
    <row r="430" ht="18" customHeight="1" x14ac:dyDescent="0.3"/>
    <row r="435" ht="12.75" customHeight="1" x14ac:dyDescent="0.3"/>
    <row r="441" ht="12.75" customHeight="1" x14ac:dyDescent="0.3"/>
  </sheetData>
  <sheetProtection algorithmName="SHA-512" hashValue="V8iEFXxjYPcDTKCj1lPCm3xry3Ow7c8dt2k8V9RuD8fxULNJIfkkSWtAap36mWqwr374wJ9M66FgjUdKkoDLFA==" saltValue="386xtuZsx8uwpenzXf8jLg==" spinCount="100000" sheet="1" formatColumns="0" insertRows="0" insertHyperlinks="0" selectLockedCells="1"/>
  <mergeCells count="267">
    <mergeCell ref="L375:P376"/>
    <mergeCell ref="A272:B272"/>
    <mergeCell ref="F279:H279"/>
    <mergeCell ref="A276:C276"/>
    <mergeCell ref="E276:F276"/>
    <mergeCell ref="A290:D290"/>
    <mergeCell ref="A286:D286"/>
    <mergeCell ref="A287:D287"/>
    <mergeCell ref="A282:D282"/>
    <mergeCell ref="A297:F297"/>
    <mergeCell ref="A298:F298"/>
    <mergeCell ref="A299:F299"/>
    <mergeCell ref="A303:H303"/>
    <mergeCell ref="A304:H304"/>
    <mergeCell ref="A296:F296"/>
    <mergeCell ref="A294:D294"/>
    <mergeCell ref="A338:H338"/>
    <mergeCell ref="A339:H339"/>
    <mergeCell ref="A340:H340"/>
    <mergeCell ref="A337:G337"/>
    <mergeCell ref="A327:H327"/>
    <mergeCell ref="A342:H342"/>
    <mergeCell ref="A318:H318"/>
    <mergeCell ref="A324:H324"/>
    <mergeCell ref="A47:H47"/>
    <mergeCell ref="A232:F232"/>
    <mergeCell ref="A233:F233"/>
    <mergeCell ref="A49:B49"/>
    <mergeCell ref="A306:H306"/>
    <mergeCell ref="A34:B34"/>
    <mergeCell ref="A37:B37"/>
    <mergeCell ref="A176:C176"/>
    <mergeCell ref="A44:J44"/>
    <mergeCell ref="A81:E81"/>
    <mergeCell ref="A82:E82"/>
    <mergeCell ref="A83:E83"/>
    <mergeCell ref="A84:E84"/>
    <mergeCell ref="A85:E85"/>
    <mergeCell ref="A86:E86"/>
    <mergeCell ref="A87:E87"/>
    <mergeCell ref="A88:E88"/>
    <mergeCell ref="A67:E67"/>
    <mergeCell ref="A68:F68"/>
    <mergeCell ref="A69:E69"/>
    <mergeCell ref="A70:E70"/>
    <mergeCell ref="A301:I301"/>
    <mergeCell ref="A43:K43"/>
    <mergeCell ref="A71:F71"/>
    <mergeCell ref="D27:F27"/>
    <mergeCell ref="L291:P294"/>
    <mergeCell ref="A378:D378"/>
    <mergeCell ref="L379:P381"/>
    <mergeCell ref="A302:H302"/>
    <mergeCell ref="A35:B35"/>
    <mergeCell ref="A267:E267"/>
    <mergeCell ref="A289:D289"/>
    <mergeCell ref="A375:D375"/>
    <mergeCell ref="A51:H51"/>
    <mergeCell ref="A54:E54"/>
    <mergeCell ref="A55:E55"/>
    <mergeCell ref="A56:E56"/>
    <mergeCell ref="A57:E57"/>
    <mergeCell ref="A58:E58"/>
    <mergeCell ref="A59:E59"/>
    <mergeCell ref="A60:F60"/>
    <mergeCell ref="A61:F61"/>
    <mergeCell ref="A62:F62"/>
    <mergeCell ref="A63:E63"/>
    <mergeCell ref="A64:E64"/>
    <mergeCell ref="A65:F65"/>
    <mergeCell ref="A66:E66"/>
    <mergeCell ref="A72:F72"/>
    <mergeCell ref="A3:H3"/>
    <mergeCell ref="F4:H4"/>
    <mergeCell ref="A5:H5"/>
    <mergeCell ref="F6:H6"/>
    <mergeCell ref="A10:B10"/>
    <mergeCell ref="A11:B11"/>
    <mergeCell ref="A7:H7"/>
    <mergeCell ref="A14:B14"/>
    <mergeCell ref="D34:H34"/>
    <mergeCell ref="A30:B30"/>
    <mergeCell ref="A9:H9"/>
    <mergeCell ref="A12:B12"/>
    <mergeCell ref="A22:B22"/>
    <mergeCell ref="A26:B26"/>
    <mergeCell ref="D30:H30"/>
    <mergeCell ref="A31:B31"/>
    <mergeCell ref="A33:B33"/>
    <mergeCell ref="D33:H33"/>
    <mergeCell ref="A15:B15"/>
    <mergeCell ref="A17:H17"/>
    <mergeCell ref="A19:E19"/>
    <mergeCell ref="D26:F26"/>
    <mergeCell ref="D31:H32"/>
    <mergeCell ref="A27:B27"/>
    <mergeCell ref="A107:E107"/>
    <mergeCell ref="A108:F108"/>
    <mergeCell ref="A109:E109"/>
    <mergeCell ref="A97:B97"/>
    <mergeCell ref="A100:H100"/>
    <mergeCell ref="A103:F103"/>
    <mergeCell ref="A104:E104"/>
    <mergeCell ref="A105:E105"/>
    <mergeCell ref="A75:C75"/>
    <mergeCell ref="A76:H76"/>
    <mergeCell ref="A77:F77"/>
    <mergeCell ref="A89:E89"/>
    <mergeCell ref="A90:E90"/>
    <mergeCell ref="A91:E91"/>
    <mergeCell ref="A92:E92"/>
    <mergeCell ref="A93:E93"/>
    <mergeCell ref="A94:E94"/>
    <mergeCell ref="J237:K239"/>
    <mergeCell ref="A221:F221"/>
    <mergeCell ref="A215:F215"/>
    <mergeCell ref="A216:F216"/>
    <mergeCell ref="A190:B190"/>
    <mergeCell ref="A193:H193"/>
    <mergeCell ref="A136:C136"/>
    <mergeCell ref="A144:C144"/>
    <mergeCell ref="A152:C152"/>
    <mergeCell ref="A160:C160"/>
    <mergeCell ref="A168:C168"/>
    <mergeCell ref="A185:B185"/>
    <mergeCell ref="A186:B186"/>
    <mergeCell ref="A205:F205"/>
    <mergeCell ref="A206:F206"/>
    <mergeCell ref="A225:F225"/>
    <mergeCell ref="A217:F217"/>
    <mergeCell ref="A218:F218"/>
    <mergeCell ref="A219:F219"/>
    <mergeCell ref="A220:F220"/>
    <mergeCell ref="A196:F196"/>
    <mergeCell ref="A197:F197"/>
    <mergeCell ref="A198:F198"/>
    <mergeCell ref="A199:F199"/>
    <mergeCell ref="F2:H2"/>
    <mergeCell ref="A222:F222"/>
    <mergeCell ref="A223:F223"/>
    <mergeCell ref="A253:F253"/>
    <mergeCell ref="A254:F254"/>
    <mergeCell ref="A245:F245"/>
    <mergeCell ref="A246:F246"/>
    <mergeCell ref="L264:M264"/>
    <mergeCell ref="A265:F265"/>
    <mergeCell ref="L265:M265"/>
    <mergeCell ref="A255:F255"/>
    <mergeCell ref="A256:F256"/>
    <mergeCell ref="A262:F262"/>
    <mergeCell ref="A263:F263"/>
    <mergeCell ref="A264:F264"/>
    <mergeCell ref="A259:F259"/>
    <mergeCell ref="A260:F260"/>
    <mergeCell ref="A261:F261"/>
    <mergeCell ref="L248:N248"/>
    <mergeCell ref="A257:F257"/>
    <mergeCell ref="A258:F258"/>
    <mergeCell ref="L241:M241"/>
    <mergeCell ref="A242:F242"/>
    <mergeCell ref="L242:N242"/>
    <mergeCell ref="A13:B13"/>
    <mergeCell ref="A283:D283"/>
    <mergeCell ref="A284:D284"/>
    <mergeCell ref="A285:D285"/>
    <mergeCell ref="A214:F214"/>
    <mergeCell ref="A274:H274"/>
    <mergeCell ref="A281:D281"/>
    <mergeCell ref="A250:F250"/>
    <mergeCell ref="A293:D293"/>
    <mergeCell ref="A292:D292"/>
    <mergeCell ref="B279:D279"/>
    <mergeCell ref="A291:D291"/>
    <mergeCell ref="B277:D277"/>
    <mergeCell ref="F277:H277"/>
    <mergeCell ref="A244:F244"/>
    <mergeCell ref="A243:F243"/>
    <mergeCell ref="A226:F226"/>
    <mergeCell ref="A227:F227"/>
    <mergeCell ref="A228:F228"/>
    <mergeCell ref="A229:F229"/>
    <mergeCell ref="A230:F230"/>
    <mergeCell ref="A213:F213"/>
    <mergeCell ref="A224:F224"/>
    <mergeCell ref="A106:E106"/>
    <mergeCell ref="J233:K236"/>
    <mergeCell ref="M223:N223"/>
    <mergeCell ref="A400:C400"/>
    <mergeCell ref="A376:D376"/>
    <mergeCell ref="A377:D377"/>
    <mergeCell ref="A379:D379"/>
    <mergeCell ref="A380:D380"/>
    <mergeCell ref="A382:H382"/>
    <mergeCell ref="A343:D343"/>
    <mergeCell ref="A350:H350"/>
    <mergeCell ref="A354:H354"/>
    <mergeCell ref="A387:H387"/>
    <mergeCell ref="A388:H388"/>
    <mergeCell ref="A390:H390"/>
    <mergeCell ref="A392:H392"/>
    <mergeCell ref="C357:E357"/>
    <mergeCell ref="F357:H357"/>
    <mergeCell ref="A358:B358"/>
    <mergeCell ref="A372:D372"/>
    <mergeCell ref="L243:N243"/>
    <mergeCell ref="L250:O250"/>
    <mergeCell ref="A251:F251"/>
    <mergeCell ref="A252:F252"/>
    <mergeCell ref="A231:F231"/>
    <mergeCell ref="A237:F237"/>
    <mergeCell ref="A238:F238"/>
    <mergeCell ref="A239:F239"/>
    <mergeCell ref="A234:F234"/>
    <mergeCell ref="A249:F249"/>
    <mergeCell ref="A240:F240"/>
    <mergeCell ref="A241:F241"/>
    <mergeCell ref="A247:F247"/>
    <mergeCell ref="A248:F248"/>
    <mergeCell ref="A235:F235"/>
    <mergeCell ref="A200:F200"/>
    <mergeCell ref="A201:F201"/>
    <mergeCell ref="A202:F202"/>
    <mergeCell ref="A203:F203"/>
    <mergeCell ref="A204:F204"/>
    <mergeCell ref="A209:F209"/>
    <mergeCell ref="A210:F210"/>
    <mergeCell ref="A374:D374"/>
    <mergeCell ref="A326:H326"/>
    <mergeCell ref="A329:H330"/>
    <mergeCell ref="A332:D332"/>
    <mergeCell ref="A211:F211"/>
    <mergeCell ref="A212:F212"/>
    <mergeCell ref="A207:F207"/>
    <mergeCell ref="A208:F208"/>
    <mergeCell ref="A269:B269"/>
    <mergeCell ref="A270:H270"/>
    <mergeCell ref="A373:D373"/>
    <mergeCell ref="A310:J312"/>
    <mergeCell ref="A349:J349"/>
    <mergeCell ref="A351:J352"/>
    <mergeCell ref="A325:H325"/>
    <mergeCell ref="A319:J322"/>
    <mergeCell ref="A236:F236"/>
    <mergeCell ref="A28:B28"/>
    <mergeCell ref="A40:C40"/>
    <mergeCell ref="A45:K45"/>
    <mergeCell ref="D1:J1"/>
    <mergeCell ref="A402:C402"/>
    <mergeCell ref="A397:J397"/>
    <mergeCell ref="A38:C38"/>
    <mergeCell ref="A39:C39"/>
    <mergeCell ref="A41:C41"/>
    <mergeCell ref="G41:J41"/>
    <mergeCell ref="F79:I79"/>
    <mergeCell ref="I276:J276"/>
    <mergeCell ref="J277:L277"/>
    <mergeCell ref="J279:L279"/>
    <mergeCell ref="I357:K357"/>
    <mergeCell ref="L109:N109"/>
    <mergeCell ref="A119:E119"/>
    <mergeCell ref="A120:E120"/>
    <mergeCell ref="A121:F121"/>
    <mergeCell ref="A127:C127"/>
    <mergeCell ref="A128:C128"/>
    <mergeCell ref="A117:E117"/>
    <mergeCell ref="A118:E118"/>
    <mergeCell ref="L221:M221"/>
  </mergeCells>
  <dataValidations count="1">
    <dataValidation type="list" allowBlank="1" showInputMessage="1" showErrorMessage="1" sqref="G296" xr:uid="{00000000-0002-0000-0200-000000000000}">
      <formula1>"ja, neen"</formula1>
    </dataValidation>
  </dataValidations>
  <hyperlinks>
    <hyperlink ref="L41" location="verkl_doorger_kosten" display="Doorgerekende kosten" xr:uid="{00000000-0004-0000-0200-000000000000}"/>
    <hyperlink ref="L49" location="verkl_investeringen" display="Investeringen" xr:uid="{00000000-0004-0000-0200-000001000000}"/>
    <hyperlink ref="L54" location="verkl_oprichtingskosten" display="Oprichtingskosten" xr:uid="{00000000-0004-0000-0200-000002000000}"/>
    <hyperlink ref="L55" location="verkl_goodwill" display="Goodwill" xr:uid="{00000000-0004-0000-0200-000003000000}"/>
    <hyperlink ref="L68" location="verkl_vlott_activa" display="Vlottende activa" xr:uid="{00000000-0004-0000-0200-000004000000}"/>
    <hyperlink ref="L70" location="verkl_klantenvorderingen" display="Vorderingen op klanten" xr:uid="{00000000-0004-0000-0200-000005000000}"/>
    <hyperlink ref="L71" location="verkl_liquide_midd" display="Liquide middelen " xr:uid="{00000000-0004-0000-0200-000006000000}"/>
    <hyperlink ref="L97" location="verkl_financiering" display="Financiering" xr:uid="{00000000-0004-0000-0200-000007000000}"/>
    <hyperlink ref="L264" location="verkl_tot_vkost_bedrijfsec" display="Totaal vaste kosten bedrijfseconomische benadering" xr:uid="{00000000-0004-0000-0200-000008000000}"/>
    <hyperlink ref="L265" location="verkl_tot_vkost_kasstroom" display="Totaal vaste kosten kasstroombenadering" xr:uid="{00000000-0004-0000-0200-000009000000}"/>
    <hyperlink ref="L47" location="'Financieel luik trap 2 en 3'!financieel_luik2" display="top ▲" xr:uid="{00000000-0004-0000-0200-00000A000000}"/>
    <hyperlink ref="L1" location="inhoudstafel" display="terug naar het beschrijvend luik ▲" xr:uid="{00000000-0004-0000-0200-00000B000000}"/>
    <hyperlink ref="L193" location="verkl_vaste_kosten" display="vaste kosten" xr:uid="{00000000-0004-0000-0200-00000C000000}"/>
    <hyperlink ref="L77" location="verkl_afschrijvingen" display="afschrijvingen" xr:uid="{00000000-0004-0000-0200-00000D000000}"/>
    <hyperlink ref="L198" r:id="rId1" display="http://belastingen.vlaanderen.be/nlapps/default.asp" xr:uid="{00000000-0004-0000-0200-00000E000000}"/>
    <hyperlink ref="L207" r:id="rId2" display="lijst van erkende boekhouders" xr:uid="{00000000-0004-0000-0200-00000F000000}"/>
    <hyperlink ref="L207:M207" r:id="rId3" display="Lijst van erkende boekhouders" xr:uid="{00000000-0004-0000-0200-000010000000}"/>
    <hyperlink ref="L209" r:id="rId4" display="mogelijkheid tot subsidie via de Vlaamse overheid: " xr:uid="{00000000-0004-0000-0200-000011000000}"/>
    <hyperlink ref="L211" r:id="rId5" display="bedragen vennootschapsbijdrage" xr:uid="{00000000-0004-0000-0200-000012000000}"/>
    <hyperlink ref="L212" r:id="rId6" display="kostprijs neerlegging jaarrekening" xr:uid="{00000000-0004-0000-0200-000013000000}"/>
    <hyperlink ref="L213" r:id="rId7" display="provinciebelastingen - provincie Antwerpen" xr:uid="{00000000-0004-0000-0200-000014000000}"/>
    <hyperlink ref="L214" r:id="rId8" display="provinciebelastingen - provincie Limburg" xr:uid="{00000000-0004-0000-0200-000015000000}"/>
    <hyperlink ref="L215" r:id="rId9" display="provinciebelastingen - provincie Oost-Vlaanderen" xr:uid="{00000000-0004-0000-0200-000016000000}"/>
    <hyperlink ref="L212:M212" r:id="rId10" display="kostprijs neerlegging jaarrekening" xr:uid="{00000000-0004-0000-0200-000017000000}"/>
    <hyperlink ref="M238" r:id="rId11" display="berekening van uw loon" xr:uid="{00000000-0004-0000-0200-000018000000}"/>
    <hyperlink ref="L238" location="verkl_ond_loon" display="Ondernemersloon" xr:uid="{00000000-0004-0000-0200-000019000000}"/>
    <hyperlink ref="L241" r:id="rId12" display="berekening van de sociale bijdragen" xr:uid="{00000000-0004-0000-0200-00001A000000}"/>
    <hyperlink ref="L245" r:id="rId13" xr:uid="{00000000-0004-0000-0200-00001B000000}"/>
    <hyperlink ref="L242" r:id="rId14" xr:uid="{00000000-0004-0000-0200-00001C000000}"/>
    <hyperlink ref="L243:N243" r:id="rId15" display="    - Verzekering gewaarborgd inkomen" xr:uid="{00000000-0004-0000-0200-00001D000000}"/>
    <hyperlink ref="L250" r:id="rId16" location="N" xr:uid="{00000000-0004-0000-0200-00001E000000}"/>
    <hyperlink ref="L248" r:id="rId17" display="mogelijkheid tot subsidie via de Vlaamse overheid" xr:uid="{00000000-0004-0000-0200-00001F000000}"/>
    <hyperlink ref="A400:C400" location="'Beschrijvend luik'!A80" display="terug naar het beschrijvend luik ▲" xr:uid="{00000000-0004-0000-0200-000020000000}"/>
    <hyperlink ref="L213:M213" r:id="rId18" display="Provinciebelastingen - provincie Antwerpen" xr:uid="{00000000-0004-0000-0200-000021000000}"/>
    <hyperlink ref="L214:M214" r:id="rId19" display="Provinciebelastingen - provincie Limburg" xr:uid="{00000000-0004-0000-0200-000022000000}"/>
    <hyperlink ref="L296" r:id="rId20" xr:uid="{00000000-0004-0000-0200-000023000000}"/>
    <hyperlink ref="A10:H10" location="situatieschets" display="5.1 Situatieschets" xr:uid="{00000000-0004-0000-0200-000025000000}"/>
    <hyperlink ref="A11:H11" location="oprichtingskosten" display="5.2 Investeringen" xr:uid="{00000000-0004-0000-0200-000026000000}"/>
    <hyperlink ref="A12:H12" location="financiering" display="5.3 Financiering" xr:uid="{00000000-0004-0000-0200-000027000000}"/>
    <hyperlink ref="A13:H13" location="vastekosten" display="5.4 Vaste kosten" xr:uid="{00000000-0004-0000-0200-000028000000}"/>
    <hyperlink ref="A14:H14" location="doodpuntomzet" display="5.5 Doodpuntomzet" xr:uid="{00000000-0004-0000-0200-000029000000}"/>
    <hyperlink ref="A11:B11" location="'Financieel luik trap 2a-3'!A49" display="6.2 Investeringen" xr:uid="{00000000-0004-0000-0200-00002A000000}"/>
    <hyperlink ref="A12:B12" location="'Financieel luik trap 2a-3'!A72" display="6.3 Financiering" xr:uid="{00000000-0004-0000-0200-00002B000000}"/>
    <hyperlink ref="A10:B10" location="'Financieel luik trap 2a-3'!A22" display="6.1 Situatieschets" xr:uid="{00000000-0004-0000-0200-00002C000000}"/>
    <hyperlink ref="L95" location="'Financieel luik trap 2 en 3'!financieel_luik2" display="top ▲" xr:uid="{00000000-0004-0000-0200-00002D000000}"/>
    <hyperlink ref="L187" location="'Financieel luik trap 2 en 3'!financieel_luik2" display="top ▲" xr:uid="{00000000-0004-0000-0200-00002E000000}"/>
    <hyperlink ref="L267" location="'Financieel luik trap 2 en 3'!financieel_luik2" display="top ▲" xr:uid="{00000000-0004-0000-0200-00002F000000}"/>
    <hyperlink ref="L300" location="'Financieel luik trap 2 en 3'!financieel_luik2" display="top ▲" xr:uid="{00000000-0004-0000-0200-000030000000}"/>
    <hyperlink ref="L314" location="'Financieel luik trap 2 en 3'!financieel_luik2" display="top ▲" xr:uid="{00000000-0004-0000-0200-000031000000}"/>
    <hyperlink ref="L334" location="'Financieel luik trap 2 en 3'!financieel_luik2" display="top ▲" xr:uid="{00000000-0004-0000-0200-000032000000}"/>
    <hyperlink ref="L346" location="'Financieel luik trap 2 en 3'!financieel_luik2" display="top ▲" xr:uid="{00000000-0004-0000-0200-000033000000}"/>
    <hyperlink ref="L392" location="'Financieel luik trap 2 en 3'!financieel_luik2" display="top ▲" xr:uid="{00000000-0004-0000-0200-000034000000}"/>
    <hyperlink ref="L216" r:id="rId21" display="provinciebelastingen - provincie West-Vlaanderen" xr:uid="{00000000-0004-0000-0200-000035000000}"/>
    <hyperlink ref="L221" r:id="rId22" display="overzicht mogelijke vergunningen:" xr:uid="{00000000-0004-0000-0200-000036000000}"/>
    <hyperlink ref="L223" r:id="rId23" xr:uid="{00000000-0004-0000-0200-000037000000}"/>
    <hyperlink ref="L224" r:id="rId24" xr:uid="{00000000-0004-0000-0200-000038000000}"/>
    <hyperlink ref="L221:M221" r:id="rId25" display="Overzicht mogelijke vergunningen" xr:uid="{00000000-0004-0000-0200-000039000000}"/>
    <hyperlink ref="L222" r:id="rId26" display="autocontrolegids FAVV" xr:uid="{00000000-0004-0000-0200-00003A000000}"/>
    <hyperlink ref="A13:B13" location="'Financieel luik trap 2a-3'!A97" display="6.4 Vaste kosten" xr:uid="{00000000-0004-0000-0200-00003B000000}"/>
    <hyperlink ref="A14:B14" location="'Financieel luik trap 2a-3'!A272" display="6.5 Break-even" xr:uid="{00000000-0004-0000-0200-00003C000000}"/>
    <hyperlink ref="A15" location="haalbaarheidstoets" display="5.6 Haalbaarheidstoets" xr:uid="{00000000-0004-0000-0200-00003D000000}"/>
    <hyperlink ref="A15:B15" location="'Financieel luik trap 2a-3'!A309" display="6.6 Haalbaarheidstoets" xr:uid="{00000000-0004-0000-0200-00003E000000}"/>
    <hyperlink ref="L272" location="verkl_doodpuntomzet" display="Doodpuntomzet" xr:uid="{00000000-0004-0000-0200-00003F000000}"/>
    <hyperlink ref="L104" location="verkl_eigen_inbreng" display="Eigen inbreng" xr:uid="{00000000-0004-0000-0200-000040000000}"/>
    <hyperlink ref="L109" r:id="rId27" display="http://www.vlao.be/images_sub/pdf/subsidies/Brochure financiering.pdf" xr:uid="{00000000-0004-0000-0200-000041000000}"/>
    <hyperlink ref="L109:N109" r:id="rId28" display="Hoe kan de overheid uw financiering gemakkelijker maken?" xr:uid="{00000000-0004-0000-0200-000042000000}"/>
    <hyperlink ref="L110" location="verkl_achtergest_lening" display="Achtergestelde lening" xr:uid="{00000000-0004-0000-0200-000043000000}"/>
    <hyperlink ref="L118" location="verkl_kaskrediet" display="Kaskrediet" xr:uid="{00000000-0004-0000-0200-000044000000}"/>
    <hyperlink ref="L119" location="verkl_leverancierskrediet" display="Leverancierskrediet" xr:uid="{00000000-0004-0000-0200-000045000000}"/>
    <hyperlink ref="L111" r:id="rId29" xr:uid="{00000000-0004-0000-0200-000046000000}"/>
    <hyperlink ref="L112" r:id="rId30" xr:uid="{00000000-0004-0000-0200-000047000000}"/>
    <hyperlink ref="L113" r:id="rId31" xr:uid="{00000000-0004-0000-0200-000048000000}"/>
    <hyperlink ref="M130" r:id="rId32" xr:uid="{00000000-0004-0000-0200-000049000000}"/>
    <hyperlink ref="M129" r:id="rId33" xr:uid="{00000000-0004-0000-0200-00004A000000}"/>
    <hyperlink ref="M131" r:id="rId34" xr:uid="{00000000-0004-0000-0200-00004B000000}"/>
    <hyperlink ref="M128" r:id="rId35" xr:uid="{00000000-0004-0000-0200-00004C000000}"/>
    <hyperlink ref="L284" r:id="rId36" xr:uid="{00000000-0004-0000-0200-00004D000000}"/>
    <hyperlink ref="L285" r:id="rId37" xr:uid="{00000000-0004-0000-0200-00004F000000}"/>
    <hyperlink ref="A3:H3" location="'Financieel luik trap 0-1'!A1" display="U werkt met vrije prijs (basissubsidie)? Gebruik Financieel luik trap 1" xr:uid="{00000000-0004-0000-0200-000050000000}"/>
    <hyperlink ref="A43:H43" r:id="rId38" display="* Vul hier de gemiddelde leeftijd van de werknemers in op 1 januari van het huidige + voorgaande jaar in.Hou bij de berekening rekening met het werkregime van de werknemers (raadpleeg voor een correcte berekening het document bereken je subsidies van Kind en Gezin" xr:uid="{9BA1A757-CF61-4848-B8AF-527DDF3E26D5}"/>
    <hyperlink ref="L43" r:id="rId39" display="https://www.kindengezin.be/kinderopvang/sector-babys-en-peuters/subsidies-en-financieel/berekening-van-je-subsidies/" xr:uid="{AA6FB5DD-8296-46F5-9FE5-EA3817367C2E}"/>
    <hyperlink ref="L44" r:id="rId40" xr:uid="{3FA2DAB8-A6EE-44AC-9B1A-9811E6EB1E02}"/>
    <hyperlink ref="A402:C402" location="Kasplan!A1" display="7. Kasplan: klik hier ▲" xr:uid="{3C47315A-91FD-40CD-94BE-54BD78614A1F}"/>
  </hyperlinks>
  <printOptions horizontalCentered="1"/>
  <pageMargins left="0.19685039370078741" right="0.27559055118110237" top="1.0416666666666667" bottom="0.51181102362204722" header="0.51181102362204722" footer="0.31496062992125984"/>
  <pageSetup paperSize="9" orientation="landscape" r:id="rId41"/>
  <headerFooter alignWithMargins="0">
    <oddHeader>&amp;R&amp;G</oddHeader>
    <oddFooter>&amp;L&amp;"-,Standaard"november 2017&amp;C&amp;"-,Cursief"Financieel luik trap 2 en 3&amp;R&amp;"-,Cursief"p. &amp;P</oddFooter>
  </headerFooter>
  <rowBreaks count="11" manualBreakCount="11">
    <brk id="21" max="10" man="1"/>
    <brk id="48" max="10" man="1"/>
    <brk id="96" max="16383" man="1"/>
    <brk id="123" max="10" man="1"/>
    <brk id="159" max="10" man="1"/>
    <brk id="189" max="10" man="1"/>
    <brk id="249" max="10" man="1"/>
    <brk id="271" max="10" man="1"/>
    <brk id="307" max="10" man="1"/>
    <brk id="334" max="10" man="1"/>
    <brk id="356" max="10" man="1"/>
  </rowBreaks>
  <ignoredErrors>
    <ignoredError sqref="G57" formulaRange="1"/>
    <ignoredError sqref="E378 H378" unlockedFormula="1"/>
    <ignoredError sqref="G257:H257 G261:H261 G264:G265 H264:H265" evalError="1"/>
  </ignoredErrors>
  <drawing r:id="rId42"/>
  <legacyDrawing r:id="rId43"/>
  <legacyDrawingHF r:id="rId44"/>
  <mc:AlternateContent xmlns:mc="http://schemas.openxmlformats.org/markup-compatibility/2006">
    <mc:Choice Requires="x14">
      <controls>
        <mc:AlternateContent xmlns:mc="http://schemas.openxmlformats.org/markup-compatibility/2006">
          <mc:Choice Requires="x14">
            <control shapeId="19457" r:id="rId45" name="Vervolgkeuzelijst 1">
              <controlPr defaultSize="0" autoLine="0" autoPict="0" altText="Maak uw keuze...">
                <anchor moveWithCells="1">
                  <from>
                    <xdr:col>1</xdr:col>
                    <xdr:colOff>1181100</xdr:colOff>
                    <xdr:row>22</xdr:row>
                    <xdr:rowOff>83820</xdr:rowOff>
                  </from>
                  <to>
                    <xdr:col>4</xdr:col>
                    <xdr:colOff>441960</xdr:colOff>
                    <xdr:row>23</xdr:row>
                    <xdr:rowOff>160020</xdr:rowOff>
                  </to>
                </anchor>
              </controlPr>
            </control>
          </mc:Choice>
        </mc:AlternateContent>
        <mc:AlternateContent xmlns:mc="http://schemas.openxmlformats.org/markup-compatibility/2006">
          <mc:Choice Requires="x14">
            <control shapeId="19460" r:id="rId46" name="Selectievakje 4">
              <controlPr defaultSize="0" autoFill="0" autoLine="0" autoPict="0">
                <anchor moveWithCells="1" sizeWithCells="1">
                  <from>
                    <xdr:col>5</xdr:col>
                    <xdr:colOff>0</xdr:colOff>
                    <xdr:row>329</xdr:row>
                    <xdr:rowOff>114300</xdr:rowOff>
                  </from>
                  <to>
                    <xdr:col>5</xdr:col>
                    <xdr:colOff>655320</xdr:colOff>
                    <xdr:row>330</xdr:row>
                    <xdr:rowOff>190500</xdr:rowOff>
                  </to>
                </anchor>
              </controlPr>
            </control>
          </mc:Choice>
        </mc:AlternateContent>
        <mc:AlternateContent xmlns:mc="http://schemas.openxmlformats.org/markup-compatibility/2006">
          <mc:Choice Requires="x14">
            <control shapeId="19462" r:id="rId47" name="Selectievakje 6">
              <controlPr defaultSize="0" autoFill="0" autoLine="0" autoPict="0">
                <anchor moveWithCells="1" sizeWithCells="1">
                  <from>
                    <xdr:col>1</xdr:col>
                    <xdr:colOff>60960</xdr:colOff>
                    <xdr:row>342</xdr:row>
                    <xdr:rowOff>68580</xdr:rowOff>
                  </from>
                  <to>
                    <xdr:col>1</xdr:col>
                    <xdr:colOff>533400</xdr:colOff>
                    <xdr:row>342</xdr:row>
                    <xdr:rowOff>266700</xdr:rowOff>
                  </to>
                </anchor>
              </controlPr>
            </control>
          </mc:Choice>
        </mc:AlternateContent>
        <mc:AlternateContent xmlns:mc="http://schemas.openxmlformats.org/markup-compatibility/2006">
          <mc:Choice Requires="x14">
            <control shapeId="19463" r:id="rId48" name="Selectievakje 7">
              <controlPr defaultSize="0" autoFill="0" autoLine="0" autoPict="0">
                <anchor moveWithCells="1" sizeWithCells="1">
                  <from>
                    <xdr:col>1</xdr:col>
                    <xdr:colOff>792480</xdr:colOff>
                    <xdr:row>342</xdr:row>
                    <xdr:rowOff>68580</xdr:rowOff>
                  </from>
                  <to>
                    <xdr:col>2</xdr:col>
                    <xdr:colOff>251460</xdr:colOff>
                    <xdr:row>342</xdr:row>
                    <xdr:rowOff>274320</xdr:rowOff>
                  </to>
                </anchor>
              </controlPr>
            </control>
          </mc:Choice>
        </mc:AlternateContent>
        <mc:AlternateContent xmlns:mc="http://schemas.openxmlformats.org/markup-compatibility/2006">
          <mc:Choice Requires="x14">
            <control shapeId="19464" r:id="rId49" name="Selectievakje 8">
              <controlPr defaultSize="0" autoFill="0" autoLine="0" autoPict="0">
                <anchor moveWithCells="1" sizeWithCells="1">
                  <from>
                    <xdr:col>2</xdr:col>
                    <xdr:colOff>518160</xdr:colOff>
                    <xdr:row>382</xdr:row>
                    <xdr:rowOff>22860</xdr:rowOff>
                  </from>
                  <to>
                    <xdr:col>3</xdr:col>
                    <xdr:colOff>167640</xdr:colOff>
                    <xdr:row>383</xdr:row>
                    <xdr:rowOff>0</xdr:rowOff>
                  </to>
                </anchor>
              </controlPr>
            </control>
          </mc:Choice>
        </mc:AlternateContent>
        <mc:AlternateContent xmlns:mc="http://schemas.openxmlformats.org/markup-compatibility/2006">
          <mc:Choice Requires="x14">
            <control shapeId="19465" r:id="rId50" name="Selectievakje 9">
              <controlPr defaultSize="0" autoFill="0" autoLine="0" autoPict="0">
                <anchor moveWithCells="1" sizeWithCells="1">
                  <from>
                    <xdr:col>2</xdr:col>
                    <xdr:colOff>518160</xdr:colOff>
                    <xdr:row>383</xdr:row>
                    <xdr:rowOff>38100</xdr:rowOff>
                  </from>
                  <to>
                    <xdr:col>3</xdr:col>
                    <xdr:colOff>167640</xdr:colOff>
                    <xdr:row>383</xdr:row>
                    <xdr:rowOff>228600</xdr:rowOff>
                  </to>
                </anchor>
              </controlPr>
            </control>
          </mc:Choice>
        </mc:AlternateContent>
        <mc:AlternateContent xmlns:mc="http://schemas.openxmlformats.org/markup-compatibility/2006">
          <mc:Choice Requires="x14">
            <control shapeId="19466" r:id="rId51" name="Selectievakje 10">
              <controlPr defaultSize="0" autoFill="0" autoLine="0" autoPict="0">
                <anchor moveWithCells="1" sizeWithCells="1">
                  <from>
                    <xdr:col>3</xdr:col>
                    <xdr:colOff>594360</xdr:colOff>
                    <xdr:row>382</xdr:row>
                    <xdr:rowOff>22860</xdr:rowOff>
                  </from>
                  <to>
                    <xdr:col>4</xdr:col>
                    <xdr:colOff>449580</xdr:colOff>
                    <xdr:row>383</xdr:row>
                    <xdr:rowOff>0</xdr:rowOff>
                  </to>
                </anchor>
              </controlPr>
            </control>
          </mc:Choice>
        </mc:AlternateContent>
        <mc:AlternateContent xmlns:mc="http://schemas.openxmlformats.org/markup-compatibility/2006">
          <mc:Choice Requires="x14">
            <control shapeId="19467" r:id="rId52" name="Selectievakje 11">
              <controlPr defaultSize="0" autoFill="0" autoLine="0" autoPict="0">
                <anchor moveWithCells="1" sizeWithCells="1">
                  <from>
                    <xdr:col>3</xdr:col>
                    <xdr:colOff>594360</xdr:colOff>
                    <xdr:row>383</xdr:row>
                    <xdr:rowOff>38100</xdr:rowOff>
                  </from>
                  <to>
                    <xdr:col>4</xdr:col>
                    <xdr:colOff>449580</xdr:colOff>
                    <xdr:row>384</xdr:row>
                    <xdr:rowOff>0</xdr:rowOff>
                  </to>
                </anchor>
              </controlPr>
            </control>
          </mc:Choice>
        </mc:AlternateContent>
        <mc:AlternateContent xmlns:mc="http://schemas.openxmlformats.org/markup-compatibility/2006">
          <mc:Choice Requires="x14">
            <control shapeId="19472" r:id="rId53" name="Selectievakje 16">
              <controlPr defaultSize="0" autoFill="0" autoLine="0" autoPict="0">
                <anchor moveWithCells="1" sizeWithCells="1">
                  <from>
                    <xdr:col>1</xdr:col>
                    <xdr:colOff>0</xdr:colOff>
                    <xdr:row>390</xdr:row>
                    <xdr:rowOff>68580</xdr:rowOff>
                  </from>
                  <to>
                    <xdr:col>1</xdr:col>
                    <xdr:colOff>472440</xdr:colOff>
                    <xdr:row>391</xdr:row>
                    <xdr:rowOff>7620</xdr:rowOff>
                  </to>
                </anchor>
              </controlPr>
            </control>
          </mc:Choice>
        </mc:AlternateContent>
        <mc:AlternateContent xmlns:mc="http://schemas.openxmlformats.org/markup-compatibility/2006">
          <mc:Choice Requires="x14">
            <control shapeId="19473" r:id="rId54" name="Selectievakje 17">
              <controlPr defaultSize="0" autoFill="0" autoLine="0" autoPict="0">
                <anchor moveWithCells="1" sizeWithCells="1">
                  <from>
                    <xdr:col>1</xdr:col>
                    <xdr:colOff>876300</xdr:colOff>
                    <xdr:row>390</xdr:row>
                    <xdr:rowOff>76200</xdr:rowOff>
                  </from>
                  <to>
                    <xdr:col>2</xdr:col>
                    <xdr:colOff>342900</xdr:colOff>
                    <xdr:row>391</xdr:row>
                    <xdr:rowOff>15240</xdr:rowOff>
                  </to>
                </anchor>
              </controlPr>
            </control>
          </mc:Choice>
        </mc:AlternateContent>
        <mc:AlternateContent xmlns:mc="http://schemas.openxmlformats.org/markup-compatibility/2006">
          <mc:Choice Requires="x14">
            <control shapeId="19458" r:id="rId55" name="Selectievakje 2">
              <controlPr defaultSize="0" autoFill="0" autoLine="0" autoPict="0">
                <anchor moveWithCells="1" sizeWithCells="1">
                  <from>
                    <xdr:col>3</xdr:col>
                    <xdr:colOff>655320</xdr:colOff>
                    <xdr:row>329</xdr:row>
                    <xdr:rowOff>114300</xdr:rowOff>
                  </from>
                  <to>
                    <xdr:col>4</xdr:col>
                    <xdr:colOff>327660</xdr:colOff>
                    <xdr:row>330</xdr:row>
                    <xdr:rowOff>190500</xdr:rowOff>
                  </to>
                </anchor>
              </controlPr>
            </control>
          </mc:Choice>
        </mc:AlternateContent>
        <mc:AlternateContent xmlns:mc="http://schemas.openxmlformats.org/markup-compatibility/2006">
          <mc:Choice Requires="x14">
            <control shapeId="19474" r:id="rId56" name="Selectievakje 18">
              <controlPr defaultSize="0" autoFill="0" autoLine="0" autoPict="0">
                <anchor moveWithCells="1" sizeWithCells="1">
                  <from>
                    <xdr:col>2</xdr:col>
                    <xdr:colOff>518160</xdr:colOff>
                    <xdr:row>383</xdr:row>
                    <xdr:rowOff>22860</xdr:rowOff>
                  </from>
                  <to>
                    <xdr:col>3</xdr:col>
                    <xdr:colOff>167640</xdr:colOff>
                    <xdr:row>383</xdr:row>
                    <xdr:rowOff>236220</xdr:rowOff>
                  </to>
                </anchor>
              </controlPr>
            </control>
          </mc:Choice>
        </mc:AlternateContent>
        <mc:AlternateContent xmlns:mc="http://schemas.openxmlformats.org/markup-compatibility/2006">
          <mc:Choice Requires="x14">
            <control shapeId="19475" r:id="rId57" name="Selectievakje 19">
              <controlPr defaultSize="0" autoFill="0" autoLine="0" autoPict="0">
                <anchor moveWithCells="1" sizeWithCells="1">
                  <from>
                    <xdr:col>2</xdr:col>
                    <xdr:colOff>518160</xdr:colOff>
                    <xdr:row>384</xdr:row>
                    <xdr:rowOff>38100</xdr:rowOff>
                  </from>
                  <to>
                    <xdr:col>3</xdr:col>
                    <xdr:colOff>167640</xdr:colOff>
                    <xdr:row>384</xdr:row>
                    <xdr:rowOff>228600</xdr:rowOff>
                  </to>
                </anchor>
              </controlPr>
            </control>
          </mc:Choice>
        </mc:AlternateContent>
        <mc:AlternateContent xmlns:mc="http://schemas.openxmlformats.org/markup-compatibility/2006">
          <mc:Choice Requires="x14">
            <control shapeId="19476" r:id="rId58" name="Selectievakje 20">
              <controlPr defaultSize="0" autoFill="0" autoLine="0" autoPict="0">
                <anchor moveWithCells="1" sizeWithCells="1">
                  <from>
                    <xdr:col>3</xdr:col>
                    <xdr:colOff>594360</xdr:colOff>
                    <xdr:row>384</xdr:row>
                    <xdr:rowOff>38100</xdr:rowOff>
                  </from>
                  <to>
                    <xdr:col>4</xdr:col>
                    <xdr:colOff>449580</xdr:colOff>
                    <xdr:row>385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96CB1-1355-4A1D-8275-33CCE5AEC185}">
  <dimension ref="A1:BB133"/>
  <sheetViews>
    <sheetView topLeftCell="C1" zoomScaleNormal="100" workbookViewId="0">
      <pane ySplit="15" topLeftCell="A118" activePane="bottomLeft" state="frozen"/>
      <selection pane="bottomLeft" activeCell="Q119" sqref="Q119:Q128"/>
    </sheetView>
  </sheetViews>
  <sheetFormatPr defaultColWidth="7" defaultRowHeight="14.4" x14ac:dyDescent="0.3"/>
  <cols>
    <col min="1" max="1" width="2.5546875" style="794" customWidth="1"/>
    <col min="2" max="2" width="45.5546875" style="794" customWidth="1"/>
    <col min="3" max="15" width="11.109375" style="794" customWidth="1"/>
    <col min="16" max="16" width="1.33203125" style="38" customWidth="1"/>
    <col min="17" max="17" width="18" style="797" customWidth="1"/>
    <col min="18" max="18" width="2.6640625" style="794" customWidth="1"/>
    <col min="19" max="19" width="2.5546875" style="794" customWidth="1"/>
    <col min="20" max="20" width="45.5546875" style="794" customWidth="1"/>
    <col min="21" max="33" width="11.109375" style="794" customWidth="1"/>
    <col min="34" max="34" width="1.33203125" style="38" customWidth="1"/>
    <col min="35" max="35" width="18" style="797" customWidth="1"/>
    <col min="36" max="36" width="2.6640625" style="794" customWidth="1"/>
    <col min="37" max="37" width="2.5546875" style="794" customWidth="1"/>
    <col min="38" max="38" width="45.5546875" style="794" customWidth="1"/>
    <col min="39" max="51" width="11.109375" style="794" customWidth="1"/>
    <col min="52" max="52" width="1.33203125" style="38" customWidth="1"/>
    <col min="53" max="53" width="16.33203125" style="797" customWidth="1"/>
    <col min="54" max="16384" width="7" style="794"/>
  </cols>
  <sheetData>
    <row r="1" spans="1:54" ht="18" x14ac:dyDescent="0.35">
      <c r="A1" s="837" t="s">
        <v>797</v>
      </c>
      <c r="B1" s="837"/>
      <c r="C1" s="806"/>
      <c r="E1" s="836" t="s">
        <v>792</v>
      </c>
      <c r="F1" s="836"/>
      <c r="G1" s="836"/>
      <c r="H1" s="836"/>
      <c r="L1" s="84"/>
      <c r="M1" s="84"/>
      <c r="N1" s="84"/>
      <c r="O1" s="84"/>
      <c r="R1" s="84"/>
      <c r="S1" s="84"/>
      <c r="T1" s="84"/>
      <c r="U1" s="84"/>
      <c r="V1" s="84"/>
      <c r="W1" s="84"/>
      <c r="X1" s="84"/>
    </row>
    <row r="2" spans="1:54" ht="12" customHeight="1" x14ac:dyDescent="0.3">
      <c r="E2" s="838" t="s">
        <v>791</v>
      </c>
      <c r="F2" s="838"/>
      <c r="G2" s="838"/>
      <c r="H2" s="838"/>
    </row>
    <row r="3" spans="1:54" ht="12" customHeight="1" x14ac:dyDescent="0.3">
      <c r="E3" s="792" t="s">
        <v>789</v>
      </c>
      <c r="F3" s="792"/>
      <c r="G3" s="792"/>
      <c r="H3" s="792"/>
    </row>
    <row r="4" spans="1:54" ht="12" customHeight="1" x14ac:dyDescent="0.3">
      <c r="E4" s="792" t="s">
        <v>790</v>
      </c>
      <c r="F4" s="792"/>
      <c r="G4" s="792"/>
      <c r="H4" s="792"/>
    </row>
    <row r="5" spans="1:54" ht="30" customHeight="1" x14ac:dyDescent="0.3">
      <c r="A5" s="851" t="s">
        <v>368</v>
      </c>
      <c r="B5" s="851"/>
      <c r="C5" s="851"/>
      <c r="D5" s="851"/>
      <c r="E5" s="851"/>
      <c r="F5" s="851"/>
      <c r="G5" s="851"/>
      <c r="H5" s="851"/>
      <c r="I5" s="851"/>
      <c r="J5" s="851"/>
      <c r="K5" s="851"/>
      <c r="L5" s="851"/>
      <c r="M5" s="851"/>
      <c r="N5" s="851"/>
      <c r="O5" s="851"/>
    </row>
    <row r="6" spans="1:54" ht="9" customHeight="1" x14ac:dyDescent="0.3">
      <c r="A6" s="795"/>
      <c r="B6" s="795"/>
      <c r="C6" s="795"/>
      <c r="D6" s="795"/>
      <c r="E6" s="795"/>
      <c r="F6" s="795"/>
      <c r="G6" s="795"/>
      <c r="H6" s="795"/>
      <c r="I6" s="795"/>
      <c r="J6" s="795"/>
      <c r="K6" s="795"/>
      <c r="L6" s="795"/>
      <c r="M6" s="795"/>
      <c r="N6" s="795"/>
    </row>
    <row r="7" spans="1:54" ht="15" customHeight="1" x14ac:dyDescent="0.3">
      <c r="A7" s="851" t="s">
        <v>557</v>
      </c>
      <c r="B7" s="851"/>
      <c r="C7" s="851"/>
      <c r="D7" s="851"/>
      <c r="E7" s="851"/>
      <c r="F7" s="851"/>
      <c r="G7" s="851"/>
      <c r="H7" s="851"/>
      <c r="I7" s="851"/>
      <c r="J7" s="851"/>
      <c r="K7" s="851"/>
      <c r="L7" s="851"/>
      <c r="M7" s="851"/>
      <c r="N7" s="851"/>
      <c r="O7" s="851"/>
    </row>
    <row r="8" spans="1:54" ht="15" customHeight="1" x14ac:dyDescent="0.3">
      <c r="A8" s="851" t="s">
        <v>558</v>
      </c>
      <c r="B8" s="851"/>
      <c r="C8" s="851"/>
      <c r="D8" s="851"/>
      <c r="E8" s="851"/>
      <c r="F8" s="851"/>
      <c r="G8" s="851"/>
      <c r="H8" s="851"/>
      <c r="I8" s="851"/>
      <c r="J8" s="851"/>
      <c r="K8" s="851"/>
      <c r="L8" s="851"/>
      <c r="M8" s="851"/>
      <c r="N8" s="851"/>
      <c r="O8" s="851"/>
    </row>
    <row r="9" spans="1:54" ht="12.75" customHeight="1" x14ac:dyDescent="0.3">
      <c r="A9" s="793"/>
      <c r="B9" s="793"/>
      <c r="C9" s="793"/>
      <c r="D9" s="793"/>
      <c r="E9" s="793"/>
      <c r="F9" s="793"/>
      <c r="G9" s="793"/>
      <c r="H9" s="793"/>
      <c r="I9" s="793"/>
      <c r="J9" s="793"/>
      <c r="K9" s="793"/>
      <c r="L9" s="793"/>
      <c r="M9" s="793"/>
      <c r="N9" s="793"/>
      <c r="O9" s="793"/>
    </row>
    <row r="10" spans="1:54" ht="9.75" customHeight="1" x14ac:dyDescent="0.3">
      <c r="F10" s="84"/>
      <c r="G10" s="84"/>
      <c r="H10" s="84"/>
      <c r="I10" s="84"/>
      <c r="J10" s="84"/>
      <c r="K10" s="84"/>
      <c r="L10" s="84"/>
      <c r="M10" s="84"/>
      <c r="N10" s="84"/>
      <c r="O10" s="84"/>
      <c r="R10" s="84"/>
      <c r="S10" s="84"/>
      <c r="T10" s="84"/>
    </row>
    <row r="11" spans="1:54" ht="14.4" customHeight="1" x14ac:dyDescent="0.3">
      <c r="A11" s="1158" t="s">
        <v>353</v>
      </c>
      <c r="B11" s="1159"/>
      <c r="C11" s="1160"/>
      <c r="I11" s="794" t="s">
        <v>113</v>
      </c>
      <c r="J11" s="794" t="s">
        <v>113</v>
      </c>
      <c r="U11" s="493"/>
      <c r="V11" s="493"/>
      <c r="W11" s="494"/>
      <c r="X11" s="494"/>
      <c r="Y11" s="494"/>
      <c r="Z11" s="494"/>
      <c r="AM11" s="493"/>
      <c r="AN11" s="493"/>
    </row>
    <row r="12" spans="1:54" ht="14.4" customHeight="1" x14ac:dyDescent="0.3">
      <c r="B12" s="495"/>
      <c r="C12" s="496"/>
      <c r="D12" s="496"/>
      <c r="E12" s="496"/>
      <c r="F12" s="84"/>
      <c r="G12" s="84"/>
      <c r="H12" s="84"/>
      <c r="I12" s="84"/>
      <c r="J12" s="84"/>
      <c r="K12" s="84"/>
      <c r="L12" s="84"/>
      <c r="M12" s="84"/>
      <c r="N12" s="84"/>
      <c r="O12" s="84"/>
      <c r="R12" s="84"/>
      <c r="S12" s="497"/>
      <c r="T12" s="495"/>
      <c r="U12" s="494"/>
      <c r="V12" s="494"/>
      <c r="W12" s="494"/>
      <c r="X12" s="494"/>
      <c r="Y12" s="494"/>
      <c r="AL12" s="495"/>
    </row>
    <row r="13" spans="1:54" ht="14.4" customHeight="1" x14ac:dyDescent="0.3">
      <c r="A13" s="1161" t="s">
        <v>817</v>
      </c>
      <c r="B13" s="1161"/>
      <c r="F13" s="498"/>
      <c r="G13" s="84"/>
      <c r="H13" s="84"/>
      <c r="I13" s="84"/>
      <c r="J13" s="84"/>
      <c r="K13" s="84"/>
      <c r="L13" s="84"/>
      <c r="M13" s="84"/>
      <c r="N13" s="84"/>
      <c r="O13" s="84"/>
      <c r="R13" s="84"/>
      <c r="S13" s="1161" t="s">
        <v>817</v>
      </c>
      <c r="T13" s="1161"/>
      <c r="U13" s="494"/>
      <c r="V13" s="494"/>
      <c r="W13" s="494"/>
      <c r="X13" s="494"/>
      <c r="Y13" s="494"/>
      <c r="AK13" s="1161" t="s">
        <v>855</v>
      </c>
      <c r="AL13" s="1161"/>
    </row>
    <row r="14" spans="1:54" ht="9.75" customHeight="1" x14ac:dyDescent="0.3">
      <c r="B14" s="495"/>
      <c r="C14" s="496"/>
      <c r="D14" s="496"/>
      <c r="F14" s="84"/>
      <c r="G14" s="84"/>
      <c r="H14" s="84"/>
      <c r="I14" s="84"/>
      <c r="J14" s="84"/>
      <c r="K14" s="84"/>
      <c r="L14" s="84"/>
      <c r="M14" s="84"/>
      <c r="N14" s="84"/>
      <c r="O14" s="84"/>
      <c r="R14" s="84"/>
      <c r="S14" s="497"/>
      <c r="T14" s="495"/>
      <c r="U14" s="494"/>
      <c r="V14" s="494"/>
      <c r="W14" s="494"/>
      <c r="X14" s="494"/>
      <c r="Y14" s="494"/>
      <c r="AL14" s="495"/>
    </row>
    <row r="15" spans="1:54" s="597" customFormat="1" ht="15" customHeight="1" x14ac:dyDescent="0.3">
      <c r="A15" s="981" t="s">
        <v>294</v>
      </c>
      <c r="B15" s="1155"/>
      <c r="C15" s="594">
        <v>44562</v>
      </c>
      <c r="D15" s="594">
        <v>44593</v>
      </c>
      <c r="E15" s="594">
        <v>44621</v>
      </c>
      <c r="F15" s="594">
        <v>44652</v>
      </c>
      <c r="G15" s="594">
        <v>44682</v>
      </c>
      <c r="H15" s="594">
        <v>44713</v>
      </c>
      <c r="I15" s="594">
        <v>44743</v>
      </c>
      <c r="J15" s="594">
        <v>44774</v>
      </c>
      <c r="K15" s="594">
        <v>44805</v>
      </c>
      <c r="L15" s="594">
        <v>44835</v>
      </c>
      <c r="M15" s="594">
        <v>44866</v>
      </c>
      <c r="N15" s="594">
        <v>44896</v>
      </c>
      <c r="O15" s="799" t="s">
        <v>375</v>
      </c>
      <c r="P15" s="595"/>
      <c r="Q15" s="596" t="s">
        <v>367</v>
      </c>
      <c r="S15" s="981" t="s">
        <v>294</v>
      </c>
      <c r="T15" s="1155"/>
      <c r="U15" s="594">
        <f>C15+365</f>
        <v>44927</v>
      </c>
      <c r="V15" s="594">
        <f t="shared" ref="V15:AF15" si="0">D15+365</f>
        <v>44958</v>
      </c>
      <c r="W15" s="594">
        <f t="shared" si="0"/>
        <v>44986</v>
      </c>
      <c r="X15" s="594">
        <f t="shared" si="0"/>
        <v>45017</v>
      </c>
      <c r="Y15" s="594">
        <f t="shared" si="0"/>
        <v>45047</v>
      </c>
      <c r="Z15" s="594">
        <f t="shared" si="0"/>
        <v>45078</v>
      </c>
      <c r="AA15" s="594">
        <f t="shared" si="0"/>
        <v>45108</v>
      </c>
      <c r="AB15" s="594">
        <f t="shared" si="0"/>
        <v>45139</v>
      </c>
      <c r="AC15" s="594">
        <f t="shared" si="0"/>
        <v>45170</v>
      </c>
      <c r="AD15" s="594">
        <f t="shared" si="0"/>
        <v>45200</v>
      </c>
      <c r="AE15" s="594">
        <f t="shared" si="0"/>
        <v>45231</v>
      </c>
      <c r="AF15" s="594">
        <f t="shared" si="0"/>
        <v>45261</v>
      </c>
      <c r="AG15" s="799" t="s">
        <v>375</v>
      </c>
      <c r="AH15" s="595"/>
      <c r="AI15" s="596" t="s">
        <v>367</v>
      </c>
      <c r="AK15" s="981" t="s">
        <v>294</v>
      </c>
      <c r="AL15" s="1155"/>
      <c r="AM15" s="594">
        <f>U15+365</f>
        <v>45292</v>
      </c>
      <c r="AN15" s="594">
        <f t="shared" ref="AN15:AX15" si="1">V15+365</f>
        <v>45323</v>
      </c>
      <c r="AO15" s="594">
        <f t="shared" si="1"/>
        <v>45351</v>
      </c>
      <c r="AP15" s="594">
        <f t="shared" si="1"/>
        <v>45382</v>
      </c>
      <c r="AQ15" s="594">
        <f t="shared" si="1"/>
        <v>45412</v>
      </c>
      <c r="AR15" s="594">
        <f t="shared" si="1"/>
        <v>45443</v>
      </c>
      <c r="AS15" s="594">
        <f t="shared" si="1"/>
        <v>45473</v>
      </c>
      <c r="AT15" s="594">
        <f t="shared" si="1"/>
        <v>45504</v>
      </c>
      <c r="AU15" s="594">
        <f t="shared" si="1"/>
        <v>45535</v>
      </c>
      <c r="AV15" s="594">
        <f t="shared" si="1"/>
        <v>45565</v>
      </c>
      <c r="AW15" s="594">
        <f t="shared" si="1"/>
        <v>45596</v>
      </c>
      <c r="AX15" s="594">
        <f t="shared" si="1"/>
        <v>45626</v>
      </c>
      <c r="AY15" s="799" t="s">
        <v>375</v>
      </c>
      <c r="AZ15" s="595"/>
      <c r="BA15" s="596" t="s">
        <v>367</v>
      </c>
    </row>
    <row r="16" spans="1:54" ht="15" customHeight="1" x14ac:dyDescent="0.3">
      <c r="A16" s="1153" t="s">
        <v>374</v>
      </c>
      <c r="B16" s="1154"/>
      <c r="C16" s="591"/>
      <c r="D16" s="591"/>
      <c r="E16" s="591"/>
      <c r="F16" s="591"/>
      <c r="G16" s="591"/>
      <c r="H16" s="591"/>
      <c r="I16" s="591"/>
      <c r="J16" s="591"/>
      <c r="K16" s="591"/>
      <c r="L16" s="591"/>
      <c r="M16" s="591"/>
      <c r="N16" s="592"/>
      <c r="O16" s="593"/>
      <c r="P16" s="499"/>
      <c r="Q16" s="500"/>
      <c r="S16" s="1162" t="s">
        <v>374</v>
      </c>
      <c r="T16" s="1163"/>
      <c r="U16" s="598"/>
      <c r="V16" s="598"/>
      <c r="W16" s="598"/>
      <c r="X16" s="598"/>
      <c r="Y16" s="598"/>
      <c r="Z16" s="598"/>
      <c r="AA16" s="598"/>
      <c r="AB16" s="598"/>
      <c r="AC16" s="598"/>
      <c r="AD16" s="598"/>
      <c r="AE16" s="598"/>
      <c r="AF16" s="599"/>
      <c r="AG16" s="600"/>
      <c r="AH16" s="499"/>
      <c r="AI16" s="500"/>
      <c r="AK16" s="1162" t="s">
        <v>374</v>
      </c>
      <c r="AL16" s="1163"/>
      <c r="AM16" s="598"/>
      <c r="AN16" s="598"/>
      <c r="AO16" s="598"/>
      <c r="AP16" s="598"/>
      <c r="AQ16" s="598"/>
      <c r="AR16" s="598"/>
      <c r="AS16" s="598"/>
      <c r="AT16" s="598"/>
      <c r="AU16" s="598"/>
      <c r="AV16" s="598"/>
      <c r="AW16" s="598"/>
      <c r="AX16" s="599"/>
      <c r="AY16" s="600"/>
      <c r="AZ16" s="499"/>
      <c r="BA16" s="500"/>
      <c r="BB16" s="28"/>
    </row>
    <row r="17" spans="1:54" ht="15" customHeight="1" x14ac:dyDescent="0.3">
      <c r="A17" s="501"/>
      <c r="B17" s="502" t="s">
        <v>168</v>
      </c>
      <c r="C17" s="610"/>
      <c r="D17" s="610"/>
      <c r="E17" s="610"/>
      <c r="F17" s="610"/>
      <c r="G17" s="610"/>
      <c r="H17" s="610"/>
      <c r="I17" s="610"/>
      <c r="J17" s="610"/>
      <c r="K17" s="610"/>
      <c r="L17" s="610"/>
      <c r="M17" s="610"/>
      <c r="N17" s="617"/>
      <c r="O17" s="503">
        <f>SUM(C17:N17)</f>
        <v>0</v>
      </c>
      <c r="P17" s="504"/>
      <c r="Q17" s="1150"/>
      <c r="S17" s="505"/>
      <c r="T17" s="506" t="s">
        <v>168</v>
      </c>
      <c r="U17" s="612"/>
      <c r="V17" s="612"/>
      <c r="W17" s="612"/>
      <c r="X17" s="612"/>
      <c r="Y17" s="612" t="s">
        <v>113</v>
      </c>
      <c r="Z17" s="612"/>
      <c r="AA17" s="612"/>
      <c r="AB17" s="612"/>
      <c r="AC17" s="612"/>
      <c r="AD17" s="612"/>
      <c r="AE17" s="612"/>
      <c r="AF17" s="614"/>
      <c r="AG17" s="507">
        <f t="shared" ref="AG17:AG25" si="2">SUM(U17:AF17)</f>
        <v>0</v>
      </c>
      <c r="AH17" s="504"/>
      <c r="AI17" s="1150"/>
      <c r="AK17" s="505"/>
      <c r="AL17" s="506" t="s">
        <v>168</v>
      </c>
      <c r="AM17" s="612"/>
      <c r="AN17" s="612"/>
      <c r="AO17" s="612"/>
      <c r="AP17" s="612"/>
      <c r="AQ17" s="612" t="s">
        <v>113</v>
      </c>
      <c r="AR17" s="612"/>
      <c r="AS17" s="612"/>
      <c r="AT17" s="612"/>
      <c r="AU17" s="612"/>
      <c r="AV17" s="612"/>
      <c r="AW17" s="612"/>
      <c r="AX17" s="614"/>
      <c r="AY17" s="507">
        <f t="shared" ref="AY17:AY25" si="3">SUM(AM17:AX17)</f>
        <v>0</v>
      </c>
      <c r="AZ17" s="504"/>
      <c r="BA17" s="1150"/>
    </row>
    <row r="18" spans="1:54" ht="15" customHeight="1" x14ac:dyDescent="0.3">
      <c r="A18" s="508"/>
      <c r="B18" s="509" t="s">
        <v>376</v>
      </c>
      <c r="C18" s="807"/>
      <c r="D18" s="607"/>
      <c r="E18" s="607"/>
      <c r="F18" s="607"/>
      <c r="G18" s="607"/>
      <c r="H18" s="607"/>
      <c r="I18" s="607"/>
      <c r="J18" s="607"/>
      <c r="K18" s="607"/>
      <c r="L18" s="607"/>
      <c r="M18" s="607"/>
      <c r="N18" s="607"/>
      <c r="O18" s="510">
        <f t="shared" ref="O18:O91" si="4">SUM(C18:N18)</f>
        <v>0</v>
      </c>
      <c r="P18" s="504"/>
      <c r="Q18" s="1151"/>
      <c r="S18" s="508"/>
      <c r="T18" s="509" t="s">
        <v>376</v>
      </c>
      <c r="U18" s="607"/>
      <c r="V18" s="607"/>
      <c r="W18" s="607"/>
      <c r="X18" s="607"/>
      <c r="Y18" s="607"/>
      <c r="Z18" s="607"/>
      <c r="AA18" s="607"/>
      <c r="AB18" s="607"/>
      <c r="AC18" s="607"/>
      <c r="AD18" s="607"/>
      <c r="AE18" s="607"/>
      <c r="AF18" s="607"/>
      <c r="AG18" s="510">
        <f t="shared" si="2"/>
        <v>0</v>
      </c>
      <c r="AH18" s="504"/>
      <c r="AI18" s="1151"/>
      <c r="AK18" s="508"/>
      <c r="AL18" s="509" t="s">
        <v>376</v>
      </c>
      <c r="AM18" s="607"/>
      <c r="AN18" s="607"/>
      <c r="AO18" s="607"/>
      <c r="AP18" s="607"/>
      <c r="AQ18" s="607"/>
      <c r="AR18" s="607"/>
      <c r="AS18" s="607"/>
      <c r="AT18" s="607"/>
      <c r="AU18" s="607"/>
      <c r="AV18" s="607"/>
      <c r="AW18" s="607"/>
      <c r="AX18" s="607"/>
      <c r="AY18" s="510">
        <f t="shared" si="3"/>
        <v>0</v>
      </c>
      <c r="AZ18" s="504"/>
      <c r="BA18" s="1151"/>
    </row>
    <row r="19" spans="1:54" ht="15" customHeight="1" x14ac:dyDescent="0.3">
      <c r="A19" s="508"/>
      <c r="B19" s="509" t="s">
        <v>366</v>
      </c>
      <c r="C19" s="607"/>
      <c r="D19" s="607"/>
      <c r="E19" s="607"/>
      <c r="F19" s="607"/>
      <c r="G19" s="607"/>
      <c r="H19" s="607"/>
      <c r="I19" s="607"/>
      <c r="J19" s="607"/>
      <c r="K19" s="607"/>
      <c r="L19" s="607"/>
      <c r="M19" s="607"/>
      <c r="N19" s="607"/>
      <c r="O19" s="510">
        <f t="shared" si="4"/>
        <v>0</v>
      </c>
      <c r="P19" s="504"/>
      <c r="Q19" s="1151"/>
      <c r="S19" s="508"/>
      <c r="T19" s="509" t="s">
        <v>366</v>
      </c>
      <c r="U19" s="607"/>
      <c r="V19" s="607"/>
      <c r="W19" s="607"/>
      <c r="X19" s="607"/>
      <c r="Y19" s="607"/>
      <c r="Z19" s="607"/>
      <c r="AA19" s="607"/>
      <c r="AB19" s="607"/>
      <c r="AC19" s="607"/>
      <c r="AD19" s="607"/>
      <c r="AE19" s="607"/>
      <c r="AF19" s="607"/>
      <c r="AG19" s="510">
        <f t="shared" si="2"/>
        <v>0</v>
      </c>
      <c r="AH19" s="504"/>
      <c r="AI19" s="1151"/>
      <c r="AK19" s="508"/>
      <c r="AL19" s="509" t="s">
        <v>366</v>
      </c>
      <c r="AM19" s="607"/>
      <c r="AN19" s="607"/>
      <c r="AO19" s="607"/>
      <c r="AP19" s="607"/>
      <c r="AQ19" s="607"/>
      <c r="AR19" s="607"/>
      <c r="AS19" s="607"/>
      <c r="AT19" s="607"/>
      <c r="AU19" s="607"/>
      <c r="AV19" s="607"/>
      <c r="AW19" s="607"/>
      <c r="AX19" s="607"/>
      <c r="AY19" s="510">
        <f t="shared" si="3"/>
        <v>0</v>
      </c>
      <c r="AZ19" s="504"/>
      <c r="BA19" s="1151"/>
    </row>
    <row r="20" spans="1:54" ht="15" customHeight="1" x14ac:dyDescent="0.3">
      <c r="A20" s="508"/>
      <c r="B20" s="509" t="s">
        <v>295</v>
      </c>
      <c r="C20" s="607"/>
      <c r="D20" s="607"/>
      <c r="E20" s="607"/>
      <c r="F20" s="607"/>
      <c r="G20" s="607"/>
      <c r="H20" s="607"/>
      <c r="I20" s="607"/>
      <c r="J20" s="607"/>
      <c r="K20" s="607"/>
      <c r="L20" s="607"/>
      <c r="M20" s="607"/>
      <c r="N20" s="607"/>
      <c r="O20" s="510">
        <f t="shared" si="4"/>
        <v>0</v>
      </c>
      <c r="P20" s="504"/>
      <c r="Q20" s="1151"/>
      <c r="S20" s="508"/>
      <c r="T20" s="509" t="s">
        <v>295</v>
      </c>
      <c r="U20" s="607"/>
      <c r="V20" s="607"/>
      <c r="W20" s="607"/>
      <c r="X20" s="607"/>
      <c r="Y20" s="607"/>
      <c r="Z20" s="607"/>
      <c r="AA20" s="607"/>
      <c r="AB20" s="607"/>
      <c r="AC20" s="607"/>
      <c r="AD20" s="607"/>
      <c r="AE20" s="607"/>
      <c r="AF20" s="607"/>
      <c r="AG20" s="510">
        <f t="shared" si="2"/>
        <v>0</v>
      </c>
      <c r="AH20" s="504"/>
      <c r="AI20" s="1151"/>
      <c r="AK20" s="508"/>
      <c r="AL20" s="509" t="s">
        <v>295</v>
      </c>
      <c r="AM20" s="607"/>
      <c r="AN20" s="607"/>
      <c r="AO20" s="607"/>
      <c r="AP20" s="607"/>
      <c r="AQ20" s="607"/>
      <c r="AR20" s="607"/>
      <c r="AS20" s="607"/>
      <c r="AT20" s="607"/>
      <c r="AU20" s="607"/>
      <c r="AV20" s="607"/>
      <c r="AW20" s="607"/>
      <c r="AX20" s="607"/>
      <c r="AY20" s="510">
        <f t="shared" si="3"/>
        <v>0</v>
      </c>
      <c r="AZ20" s="504"/>
      <c r="BA20" s="1151"/>
    </row>
    <row r="21" spans="1:54" ht="15" customHeight="1" x14ac:dyDescent="0.3">
      <c r="A21" s="508"/>
      <c r="B21" s="509" t="s">
        <v>296</v>
      </c>
      <c r="C21" s="607"/>
      <c r="D21" s="607"/>
      <c r="E21" s="607"/>
      <c r="F21" s="607"/>
      <c r="G21" s="607"/>
      <c r="H21" s="607"/>
      <c r="I21" s="607"/>
      <c r="J21" s="607"/>
      <c r="K21" s="607"/>
      <c r="L21" s="607"/>
      <c r="M21" s="607"/>
      <c r="N21" s="607"/>
      <c r="O21" s="510">
        <f t="shared" si="4"/>
        <v>0</v>
      </c>
      <c r="P21" s="504"/>
      <c r="Q21" s="1151"/>
      <c r="S21" s="508"/>
      <c r="T21" s="509" t="s">
        <v>296</v>
      </c>
      <c r="U21" s="607"/>
      <c r="V21" s="607"/>
      <c r="W21" s="607"/>
      <c r="X21" s="607"/>
      <c r="Y21" s="607"/>
      <c r="Z21" s="607"/>
      <c r="AA21" s="607"/>
      <c r="AB21" s="607"/>
      <c r="AC21" s="607"/>
      <c r="AD21" s="607"/>
      <c r="AE21" s="607"/>
      <c r="AF21" s="607"/>
      <c r="AG21" s="510">
        <f t="shared" si="2"/>
        <v>0</v>
      </c>
      <c r="AH21" s="504"/>
      <c r="AI21" s="1151"/>
      <c r="AK21" s="508"/>
      <c r="AL21" s="509" t="s">
        <v>296</v>
      </c>
      <c r="AM21" s="607"/>
      <c r="AN21" s="607"/>
      <c r="AO21" s="607"/>
      <c r="AP21" s="607"/>
      <c r="AQ21" s="607"/>
      <c r="AR21" s="607"/>
      <c r="AS21" s="607"/>
      <c r="AT21" s="607"/>
      <c r="AU21" s="607"/>
      <c r="AV21" s="607"/>
      <c r="AW21" s="607"/>
      <c r="AX21" s="607"/>
      <c r="AY21" s="510">
        <f t="shared" si="3"/>
        <v>0</v>
      </c>
      <c r="AZ21" s="504"/>
      <c r="BA21" s="1151"/>
    </row>
    <row r="22" spans="1:54" ht="15" customHeight="1" x14ac:dyDescent="0.3">
      <c r="A22" s="508"/>
      <c r="B22" s="509" t="s">
        <v>297</v>
      </c>
      <c r="C22" s="607"/>
      <c r="D22" s="607"/>
      <c r="E22" s="607"/>
      <c r="F22" s="607"/>
      <c r="G22" s="607"/>
      <c r="H22" s="607"/>
      <c r="I22" s="607"/>
      <c r="J22" s="607"/>
      <c r="K22" s="607"/>
      <c r="L22" s="607"/>
      <c r="M22" s="607"/>
      <c r="N22" s="607"/>
      <c r="O22" s="510">
        <f t="shared" si="4"/>
        <v>0</v>
      </c>
      <c r="P22" s="504"/>
      <c r="Q22" s="1151"/>
      <c r="S22" s="508"/>
      <c r="T22" s="509" t="s">
        <v>297</v>
      </c>
      <c r="U22" s="607"/>
      <c r="V22" s="607"/>
      <c r="W22" s="607"/>
      <c r="X22" s="607"/>
      <c r="Y22" s="607"/>
      <c r="Z22" s="607"/>
      <c r="AA22" s="607"/>
      <c r="AB22" s="607"/>
      <c r="AC22" s="607"/>
      <c r="AD22" s="607"/>
      <c r="AE22" s="607"/>
      <c r="AF22" s="607"/>
      <c r="AG22" s="510">
        <f t="shared" si="2"/>
        <v>0</v>
      </c>
      <c r="AH22" s="504"/>
      <c r="AI22" s="1151"/>
      <c r="AK22" s="508"/>
      <c r="AL22" s="509" t="s">
        <v>297</v>
      </c>
      <c r="AM22" s="607"/>
      <c r="AN22" s="607"/>
      <c r="AO22" s="607"/>
      <c r="AP22" s="607"/>
      <c r="AQ22" s="607"/>
      <c r="AR22" s="607"/>
      <c r="AS22" s="607"/>
      <c r="AT22" s="607"/>
      <c r="AU22" s="607"/>
      <c r="AV22" s="607"/>
      <c r="AW22" s="607"/>
      <c r="AX22" s="607"/>
      <c r="AY22" s="510">
        <f t="shared" si="3"/>
        <v>0</v>
      </c>
      <c r="AZ22" s="504"/>
      <c r="BA22" s="1151"/>
    </row>
    <row r="23" spans="1:54" ht="15" customHeight="1" x14ac:dyDescent="0.3">
      <c r="A23" s="508"/>
      <c r="B23" s="509" t="s">
        <v>298</v>
      </c>
      <c r="C23" s="607"/>
      <c r="D23" s="607"/>
      <c r="E23" s="607"/>
      <c r="F23" s="607"/>
      <c r="G23" s="607"/>
      <c r="H23" s="607"/>
      <c r="I23" s="607"/>
      <c r="J23" s="607"/>
      <c r="K23" s="607"/>
      <c r="L23" s="607"/>
      <c r="M23" s="607"/>
      <c r="N23" s="607"/>
      <c r="O23" s="510">
        <f t="shared" si="4"/>
        <v>0</v>
      </c>
      <c r="P23" s="504"/>
      <c r="Q23" s="1151"/>
      <c r="S23" s="508"/>
      <c r="T23" s="509" t="s">
        <v>298</v>
      </c>
      <c r="U23" s="607"/>
      <c r="V23" s="607"/>
      <c r="W23" s="607"/>
      <c r="X23" s="607"/>
      <c r="Y23" s="607"/>
      <c r="Z23" s="607"/>
      <c r="AA23" s="607"/>
      <c r="AB23" s="607"/>
      <c r="AC23" s="607"/>
      <c r="AD23" s="607"/>
      <c r="AE23" s="607"/>
      <c r="AF23" s="607"/>
      <c r="AG23" s="510">
        <f t="shared" si="2"/>
        <v>0</v>
      </c>
      <c r="AH23" s="504"/>
      <c r="AI23" s="1151"/>
      <c r="AK23" s="508"/>
      <c r="AL23" s="509" t="s">
        <v>298</v>
      </c>
      <c r="AM23" s="607"/>
      <c r="AN23" s="607"/>
      <c r="AO23" s="607"/>
      <c r="AP23" s="607"/>
      <c r="AQ23" s="607"/>
      <c r="AR23" s="607"/>
      <c r="AS23" s="607"/>
      <c r="AT23" s="607"/>
      <c r="AU23" s="607"/>
      <c r="AV23" s="607"/>
      <c r="AW23" s="607"/>
      <c r="AX23" s="607"/>
      <c r="AY23" s="510">
        <f t="shared" si="3"/>
        <v>0</v>
      </c>
      <c r="AZ23" s="504"/>
      <c r="BA23" s="1151"/>
    </row>
    <row r="24" spans="1:54" ht="15" customHeight="1" x14ac:dyDescent="0.3">
      <c r="A24" s="508"/>
      <c r="B24" s="509" t="s">
        <v>299</v>
      </c>
      <c r="C24" s="607"/>
      <c r="D24" s="607"/>
      <c r="E24" s="607"/>
      <c r="F24" s="607"/>
      <c r="G24" s="607"/>
      <c r="H24" s="607"/>
      <c r="I24" s="607"/>
      <c r="J24" s="607"/>
      <c r="K24" s="607"/>
      <c r="L24" s="607"/>
      <c r="M24" s="607"/>
      <c r="N24" s="607"/>
      <c r="O24" s="510">
        <f t="shared" si="4"/>
        <v>0</v>
      </c>
      <c r="P24" s="504"/>
      <c r="Q24" s="1151"/>
      <c r="S24" s="508"/>
      <c r="T24" s="509" t="s">
        <v>299</v>
      </c>
      <c r="U24" s="607"/>
      <c r="V24" s="607"/>
      <c r="W24" s="607"/>
      <c r="X24" s="607"/>
      <c r="Y24" s="607"/>
      <c r="Z24" s="607"/>
      <c r="AA24" s="607"/>
      <c r="AB24" s="607"/>
      <c r="AC24" s="607"/>
      <c r="AD24" s="607"/>
      <c r="AE24" s="607"/>
      <c r="AF24" s="607"/>
      <c r="AG24" s="510">
        <f t="shared" si="2"/>
        <v>0</v>
      </c>
      <c r="AH24" s="504"/>
      <c r="AI24" s="1151"/>
      <c r="AK24" s="508"/>
      <c r="AL24" s="509" t="s">
        <v>299</v>
      </c>
      <c r="AM24" s="607"/>
      <c r="AN24" s="607"/>
      <c r="AO24" s="607"/>
      <c r="AP24" s="607"/>
      <c r="AQ24" s="607"/>
      <c r="AR24" s="607"/>
      <c r="AS24" s="607"/>
      <c r="AT24" s="607"/>
      <c r="AU24" s="607"/>
      <c r="AV24" s="607"/>
      <c r="AW24" s="607"/>
      <c r="AX24" s="607"/>
      <c r="AY24" s="510">
        <f t="shared" si="3"/>
        <v>0</v>
      </c>
      <c r="AZ24" s="504"/>
      <c r="BA24" s="1151"/>
    </row>
    <row r="25" spans="1:54" ht="15" customHeight="1" x14ac:dyDescent="0.3">
      <c r="A25" s="511"/>
      <c r="B25" s="512" t="s">
        <v>300</v>
      </c>
      <c r="C25" s="609"/>
      <c r="D25" s="609"/>
      <c r="E25" s="609"/>
      <c r="F25" s="609"/>
      <c r="G25" s="609"/>
      <c r="H25" s="609"/>
      <c r="I25" s="609"/>
      <c r="J25" s="609"/>
      <c r="K25" s="609"/>
      <c r="L25" s="609"/>
      <c r="M25" s="609"/>
      <c r="N25" s="609"/>
      <c r="O25" s="513">
        <f t="shared" si="4"/>
        <v>0</v>
      </c>
      <c r="P25" s="504"/>
      <c r="Q25" s="1151"/>
      <c r="S25" s="511"/>
      <c r="T25" s="512" t="s">
        <v>300</v>
      </c>
      <c r="U25" s="609"/>
      <c r="V25" s="609"/>
      <c r="W25" s="609"/>
      <c r="X25" s="609"/>
      <c r="Y25" s="609"/>
      <c r="Z25" s="609"/>
      <c r="AA25" s="609"/>
      <c r="AB25" s="609"/>
      <c r="AC25" s="609"/>
      <c r="AD25" s="609"/>
      <c r="AE25" s="609"/>
      <c r="AF25" s="609"/>
      <c r="AG25" s="513">
        <f t="shared" si="2"/>
        <v>0</v>
      </c>
      <c r="AH25" s="504"/>
      <c r="AI25" s="1151"/>
      <c r="AK25" s="511"/>
      <c r="AL25" s="512" t="s">
        <v>300</v>
      </c>
      <c r="AM25" s="609"/>
      <c r="AN25" s="609"/>
      <c r="AO25" s="609"/>
      <c r="AP25" s="609"/>
      <c r="AQ25" s="609"/>
      <c r="AR25" s="609"/>
      <c r="AS25" s="609"/>
      <c r="AT25" s="609"/>
      <c r="AU25" s="609"/>
      <c r="AV25" s="609"/>
      <c r="AW25" s="609"/>
      <c r="AX25" s="609"/>
      <c r="AY25" s="513">
        <f t="shared" si="3"/>
        <v>0</v>
      </c>
      <c r="AZ25" s="504"/>
      <c r="BA25" s="1151"/>
    </row>
    <row r="26" spans="1:54" ht="15" customHeight="1" x14ac:dyDescent="0.3">
      <c r="A26" s="1153" t="s">
        <v>373</v>
      </c>
      <c r="B26" s="1154"/>
      <c r="C26" s="598"/>
      <c r="D26" s="598"/>
      <c r="E26" s="598"/>
      <c r="F26" s="598"/>
      <c r="G26" s="598"/>
      <c r="H26" s="598"/>
      <c r="I26" s="598"/>
      <c r="J26" s="598"/>
      <c r="K26" s="598"/>
      <c r="L26" s="598"/>
      <c r="M26" s="598"/>
      <c r="N26" s="599"/>
      <c r="O26" s="600"/>
      <c r="P26" s="514"/>
      <c r="Q26" s="1152"/>
      <c r="S26" s="1153" t="s">
        <v>373</v>
      </c>
      <c r="T26" s="1154"/>
      <c r="U26" s="598"/>
      <c r="V26" s="598"/>
      <c r="W26" s="598"/>
      <c r="X26" s="598"/>
      <c r="Y26" s="598"/>
      <c r="Z26" s="598"/>
      <c r="AA26" s="598"/>
      <c r="AB26" s="598"/>
      <c r="AC26" s="598"/>
      <c r="AD26" s="598"/>
      <c r="AE26" s="598"/>
      <c r="AF26" s="599"/>
      <c r="AG26" s="600"/>
      <c r="AH26" s="514"/>
      <c r="AI26" s="1152"/>
      <c r="AK26" s="1156" t="s">
        <v>373</v>
      </c>
      <c r="AL26" s="1157"/>
      <c r="AM26" s="603"/>
      <c r="AN26" s="603"/>
      <c r="AO26" s="603"/>
      <c r="AP26" s="603"/>
      <c r="AQ26" s="603"/>
      <c r="AR26" s="603"/>
      <c r="AS26" s="603"/>
      <c r="AT26" s="603"/>
      <c r="AU26" s="603"/>
      <c r="AV26" s="603"/>
      <c r="AW26" s="603"/>
      <c r="AX26" s="604"/>
      <c r="AY26" s="605"/>
      <c r="AZ26" s="514"/>
      <c r="BA26" s="1152"/>
    </row>
    <row r="27" spans="1:54" ht="15" customHeight="1" x14ac:dyDescent="0.3">
      <c r="A27" s="515"/>
      <c r="B27" s="516" t="s">
        <v>57</v>
      </c>
      <c r="C27" s="517"/>
      <c r="D27" s="517"/>
      <c r="E27" s="517"/>
      <c r="F27" s="517"/>
      <c r="G27" s="517"/>
      <c r="H27" s="517"/>
      <c r="I27" s="517"/>
      <c r="J27" s="517"/>
      <c r="K27" s="517"/>
      <c r="L27" s="517"/>
      <c r="M27" s="517"/>
      <c r="N27" s="517"/>
      <c r="O27" s="518"/>
      <c r="P27" s="519"/>
      <c r="Q27" s="520"/>
      <c r="S27" s="521"/>
      <c r="T27" s="522" t="s">
        <v>57</v>
      </c>
      <c r="U27" s="523"/>
      <c r="V27" s="523"/>
      <c r="W27" s="523"/>
      <c r="X27" s="523"/>
      <c r="Y27" s="523"/>
      <c r="Z27" s="523"/>
      <c r="AA27" s="523"/>
      <c r="AB27" s="523"/>
      <c r="AC27" s="523"/>
      <c r="AD27" s="523"/>
      <c r="AE27" s="523"/>
      <c r="AF27" s="523"/>
      <c r="AG27" s="524"/>
      <c r="AH27" s="519"/>
      <c r="AI27" s="520"/>
      <c r="AK27" s="515"/>
      <c r="AL27" s="516" t="s">
        <v>57</v>
      </c>
      <c r="AM27" s="517"/>
      <c r="AN27" s="517"/>
      <c r="AO27" s="517"/>
      <c r="AP27" s="517"/>
      <c r="AQ27" s="517"/>
      <c r="AR27" s="517"/>
      <c r="AS27" s="517"/>
      <c r="AT27" s="517"/>
      <c r="AU27" s="517"/>
      <c r="AV27" s="517"/>
      <c r="AW27" s="517"/>
      <c r="AX27" s="517"/>
      <c r="AY27" s="518"/>
      <c r="AZ27" s="519"/>
      <c r="BA27" s="520"/>
      <c r="BB27" s="28"/>
    </row>
    <row r="28" spans="1:54" ht="15" customHeight="1" x14ac:dyDescent="0.3">
      <c r="A28" s="501"/>
      <c r="B28" s="525" t="s">
        <v>301</v>
      </c>
      <c r="C28" s="610"/>
      <c r="D28" s="610"/>
      <c r="E28" s="610"/>
      <c r="F28" s="610"/>
      <c r="G28" s="610"/>
      <c r="H28" s="610"/>
      <c r="I28" s="610"/>
      <c r="J28" s="610"/>
      <c r="K28" s="610"/>
      <c r="L28" s="610"/>
      <c r="M28" s="610"/>
      <c r="N28" s="610"/>
      <c r="O28" s="503">
        <f t="shared" si="4"/>
        <v>0</v>
      </c>
      <c r="P28" s="504"/>
      <c r="Q28" s="1150"/>
      <c r="S28" s="505"/>
      <c r="T28" s="526" t="s">
        <v>301</v>
      </c>
      <c r="U28" s="612"/>
      <c r="V28" s="612"/>
      <c r="W28" s="612"/>
      <c r="X28" s="612"/>
      <c r="Y28" s="612"/>
      <c r="Z28" s="612"/>
      <c r="AA28" s="612"/>
      <c r="AB28" s="612"/>
      <c r="AC28" s="612"/>
      <c r="AD28" s="612"/>
      <c r="AE28" s="612"/>
      <c r="AF28" s="612"/>
      <c r="AG28" s="507">
        <f t="shared" ref="AG28:AG35" si="5">SUM(U28:AF28)</f>
        <v>0</v>
      </c>
      <c r="AH28" s="504"/>
      <c r="AI28" s="1150"/>
      <c r="AK28" s="501"/>
      <c r="AL28" s="525" t="s">
        <v>301</v>
      </c>
      <c r="AM28" s="610"/>
      <c r="AN28" s="610"/>
      <c r="AO28" s="610"/>
      <c r="AP28" s="610"/>
      <c r="AQ28" s="610"/>
      <c r="AR28" s="610"/>
      <c r="AS28" s="610"/>
      <c r="AT28" s="610"/>
      <c r="AU28" s="610"/>
      <c r="AV28" s="610"/>
      <c r="AW28" s="610"/>
      <c r="AX28" s="610"/>
      <c r="AY28" s="503">
        <f t="shared" ref="AY28:AY35" si="6">SUM(AM28:AX28)</f>
        <v>0</v>
      </c>
      <c r="AZ28" s="504"/>
      <c r="BA28" s="1150"/>
    </row>
    <row r="29" spans="1:54" ht="15" customHeight="1" x14ac:dyDescent="0.3">
      <c r="A29" s="508"/>
      <c r="B29" s="527" t="s">
        <v>302</v>
      </c>
      <c r="C29" s="607"/>
      <c r="D29" s="607"/>
      <c r="E29" s="607"/>
      <c r="F29" s="607"/>
      <c r="G29" s="607"/>
      <c r="H29" s="607"/>
      <c r="I29" s="607"/>
      <c r="J29" s="607"/>
      <c r="K29" s="607"/>
      <c r="L29" s="607"/>
      <c r="M29" s="607"/>
      <c r="N29" s="607"/>
      <c r="O29" s="510">
        <f t="shared" si="4"/>
        <v>0</v>
      </c>
      <c r="P29" s="504"/>
      <c r="Q29" s="1151"/>
      <c r="S29" s="508"/>
      <c r="T29" s="527" t="s">
        <v>302</v>
      </c>
      <c r="U29" s="607"/>
      <c r="V29" s="607"/>
      <c r="W29" s="607"/>
      <c r="X29" s="607"/>
      <c r="Y29" s="607"/>
      <c r="Z29" s="607"/>
      <c r="AA29" s="607"/>
      <c r="AB29" s="607"/>
      <c r="AC29" s="607"/>
      <c r="AD29" s="607"/>
      <c r="AE29" s="607"/>
      <c r="AF29" s="607"/>
      <c r="AG29" s="510">
        <f t="shared" si="5"/>
        <v>0</v>
      </c>
      <c r="AH29" s="504"/>
      <c r="AI29" s="1151"/>
      <c r="AK29" s="508"/>
      <c r="AL29" s="527" t="s">
        <v>302</v>
      </c>
      <c r="AM29" s="607"/>
      <c r="AN29" s="607"/>
      <c r="AO29" s="607"/>
      <c r="AP29" s="607"/>
      <c r="AQ29" s="607"/>
      <c r="AR29" s="607"/>
      <c r="AS29" s="607"/>
      <c r="AT29" s="607"/>
      <c r="AU29" s="607"/>
      <c r="AV29" s="607"/>
      <c r="AW29" s="607"/>
      <c r="AX29" s="607"/>
      <c r="AY29" s="510">
        <f t="shared" si="6"/>
        <v>0</v>
      </c>
      <c r="AZ29" s="504"/>
      <c r="BA29" s="1151"/>
    </row>
    <row r="30" spans="1:54" ht="15" customHeight="1" x14ac:dyDescent="0.3">
      <c r="A30" s="508"/>
      <c r="B30" s="527" t="s">
        <v>303</v>
      </c>
      <c r="C30" s="607"/>
      <c r="D30" s="607"/>
      <c r="E30" s="607"/>
      <c r="F30" s="607"/>
      <c r="G30" s="607"/>
      <c r="H30" s="607"/>
      <c r="I30" s="607"/>
      <c r="J30" s="607"/>
      <c r="K30" s="607"/>
      <c r="L30" s="607"/>
      <c r="M30" s="607"/>
      <c r="N30" s="607"/>
      <c r="O30" s="510">
        <f t="shared" si="4"/>
        <v>0</v>
      </c>
      <c r="P30" s="504"/>
      <c r="Q30" s="1151"/>
      <c r="S30" s="508"/>
      <c r="T30" s="527" t="s">
        <v>303</v>
      </c>
      <c r="U30" s="607"/>
      <c r="V30" s="607"/>
      <c r="W30" s="607"/>
      <c r="X30" s="607"/>
      <c r="Y30" s="607"/>
      <c r="Z30" s="607"/>
      <c r="AA30" s="607"/>
      <c r="AB30" s="607"/>
      <c r="AC30" s="607"/>
      <c r="AD30" s="607"/>
      <c r="AE30" s="607"/>
      <c r="AF30" s="607"/>
      <c r="AG30" s="510">
        <f t="shared" si="5"/>
        <v>0</v>
      </c>
      <c r="AH30" s="504"/>
      <c r="AI30" s="1151"/>
      <c r="AK30" s="508"/>
      <c r="AL30" s="527" t="s">
        <v>303</v>
      </c>
      <c r="AM30" s="607"/>
      <c r="AN30" s="607"/>
      <c r="AO30" s="607"/>
      <c r="AP30" s="607"/>
      <c r="AQ30" s="607"/>
      <c r="AR30" s="607"/>
      <c r="AS30" s="607"/>
      <c r="AT30" s="607"/>
      <c r="AU30" s="607"/>
      <c r="AV30" s="607"/>
      <c r="AW30" s="607"/>
      <c r="AX30" s="607"/>
      <c r="AY30" s="510">
        <f t="shared" si="6"/>
        <v>0</v>
      </c>
      <c r="AZ30" s="504"/>
      <c r="BA30" s="1151"/>
    </row>
    <row r="31" spans="1:54" ht="15" customHeight="1" x14ac:dyDescent="0.3">
      <c r="A31" s="508"/>
      <c r="B31" s="527" t="s">
        <v>304</v>
      </c>
      <c r="C31" s="607"/>
      <c r="D31" s="607"/>
      <c r="E31" s="607"/>
      <c r="F31" s="607"/>
      <c r="G31" s="607"/>
      <c r="H31" s="607"/>
      <c r="I31" s="607"/>
      <c r="J31" s="607"/>
      <c r="K31" s="607"/>
      <c r="L31" s="607"/>
      <c r="M31" s="607"/>
      <c r="N31" s="607"/>
      <c r="O31" s="510">
        <f t="shared" si="4"/>
        <v>0</v>
      </c>
      <c r="P31" s="504"/>
      <c r="Q31" s="1151"/>
      <c r="S31" s="508"/>
      <c r="T31" s="527" t="s">
        <v>304</v>
      </c>
      <c r="U31" s="607"/>
      <c r="V31" s="607"/>
      <c r="W31" s="607"/>
      <c r="X31" s="607"/>
      <c r="Y31" s="607"/>
      <c r="Z31" s="607"/>
      <c r="AA31" s="607"/>
      <c r="AB31" s="607"/>
      <c r="AC31" s="607"/>
      <c r="AD31" s="607"/>
      <c r="AE31" s="607"/>
      <c r="AF31" s="607"/>
      <c r="AG31" s="510">
        <f t="shared" si="5"/>
        <v>0</v>
      </c>
      <c r="AH31" s="504"/>
      <c r="AI31" s="1151"/>
      <c r="AK31" s="508"/>
      <c r="AL31" s="527" t="s">
        <v>304</v>
      </c>
      <c r="AM31" s="607"/>
      <c r="AN31" s="607"/>
      <c r="AO31" s="607"/>
      <c r="AP31" s="607"/>
      <c r="AQ31" s="607"/>
      <c r="AR31" s="607"/>
      <c r="AS31" s="607"/>
      <c r="AT31" s="607"/>
      <c r="AU31" s="607"/>
      <c r="AV31" s="607"/>
      <c r="AW31" s="607"/>
      <c r="AX31" s="607"/>
      <c r="AY31" s="510">
        <f t="shared" si="6"/>
        <v>0</v>
      </c>
      <c r="AZ31" s="504"/>
      <c r="BA31" s="1151"/>
    </row>
    <row r="32" spans="1:54" ht="15" customHeight="1" x14ac:dyDescent="0.3">
      <c r="A32" s="508"/>
      <c r="B32" s="527" t="s">
        <v>305</v>
      </c>
      <c r="C32" s="607"/>
      <c r="D32" s="607"/>
      <c r="E32" s="607"/>
      <c r="F32" s="607"/>
      <c r="G32" s="607"/>
      <c r="H32" s="607"/>
      <c r="I32" s="607"/>
      <c r="J32" s="607"/>
      <c r="K32" s="607"/>
      <c r="L32" s="607"/>
      <c r="M32" s="607"/>
      <c r="N32" s="607"/>
      <c r="O32" s="510">
        <f t="shared" si="4"/>
        <v>0</v>
      </c>
      <c r="P32" s="504"/>
      <c r="Q32" s="1151"/>
      <c r="S32" s="508"/>
      <c r="T32" s="527" t="s">
        <v>305</v>
      </c>
      <c r="U32" s="607"/>
      <c r="V32" s="607"/>
      <c r="W32" s="607"/>
      <c r="X32" s="607"/>
      <c r="Y32" s="607"/>
      <c r="Z32" s="607"/>
      <c r="AA32" s="607"/>
      <c r="AB32" s="607"/>
      <c r="AC32" s="607"/>
      <c r="AD32" s="607"/>
      <c r="AE32" s="607"/>
      <c r="AF32" s="607"/>
      <c r="AG32" s="510">
        <f t="shared" si="5"/>
        <v>0</v>
      </c>
      <c r="AH32" s="504"/>
      <c r="AI32" s="1151"/>
      <c r="AK32" s="508"/>
      <c r="AL32" s="527" t="s">
        <v>305</v>
      </c>
      <c r="AM32" s="607"/>
      <c r="AN32" s="607"/>
      <c r="AO32" s="607"/>
      <c r="AP32" s="607"/>
      <c r="AQ32" s="607"/>
      <c r="AR32" s="607"/>
      <c r="AS32" s="607"/>
      <c r="AT32" s="607"/>
      <c r="AU32" s="607"/>
      <c r="AV32" s="607"/>
      <c r="AW32" s="607"/>
      <c r="AX32" s="607"/>
      <c r="AY32" s="510">
        <f t="shared" si="6"/>
        <v>0</v>
      </c>
      <c r="AZ32" s="504"/>
      <c r="BA32" s="1151"/>
    </row>
    <row r="33" spans="1:54" ht="15" customHeight="1" x14ac:dyDescent="0.3">
      <c r="A33" s="508"/>
      <c r="B33" s="527" t="s">
        <v>306</v>
      </c>
      <c r="C33" s="607"/>
      <c r="D33" s="607"/>
      <c r="E33" s="607"/>
      <c r="F33" s="607"/>
      <c r="G33" s="607"/>
      <c r="H33" s="607"/>
      <c r="I33" s="607"/>
      <c r="J33" s="607"/>
      <c r="K33" s="607"/>
      <c r="L33" s="607"/>
      <c r="M33" s="607"/>
      <c r="N33" s="607"/>
      <c r="O33" s="510">
        <f t="shared" si="4"/>
        <v>0</v>
      </c>
      <c r="P33" s="504"/>
      <c r="Q33" s="1151"/>
      <c r="S33" s="508"/>
      <c r="T33" s="527" t="s">
        <v>306</v>
      </c>
      <c r="U33" s="607"/>
      <c r="V33" s="607"/>
      <c r="W33" s="607"/>
      <c r="X33" s="607"/>
      <c r="Y33" s="607"/>
      <c r="Z33" s="607"/>
      <c r="AA33" s="607"/>
      <c r="AB33" s="607"/>
      <c r="AC33" s="607"/>
      <c r="AD33" s="607"/>
      <c r="AE33" s="607"/>
      <c r="AF33" s="607"/>
      <c r="AG33" s="510">
        <f t="shared" si="5"/>
        <v>0</v>
      </c>
      <c r="AH33" s="504"/>
      <c r="AI33" s="1151"/>
      <c r="AK33" s="508"/>
      <c r="AL33" s="527" t="s">
        <v>306</v>
      </c>
      <c r="AM33" s="607"/>
      <c r="AN33" s="607"/>
      <c r="AO33" s="607"/>
      <c r="AP33" s="607"/>
      <c r="AQ33" s="607"/>
      <c r="AR33" s="607"/>
      <c r="AS33" s="607"/>
      <c r="AT33" s="607"/>
      <c r="AU33" s="607"/>
      <c r="AV33" s="607"/>
      <c r="AW33" s="607"/>
      <c r="AX33" s="607"/>
      <c r="AY33" s="510">
        <f t="shared" si="6"/>
        <v>0</v>
      </c>
      <c r="AZ33" s="504"/>
      <c r="BA33" s="1151"/>
    </row>
    <row r="34" spans="1:54" ht="15" customHeight="1" x14ac:dyDescent="0.3">
      <c r="A34" s="508"/>
      <c r="B34" s="527" t="s">
        <v>307</v>
      </c>
      <c r="C34" s="607"/>
      <c r="D34" s="607"/>
      <c r="E34" s="607"/>
      <c r="F34" s="607"/>
      <c r="G34" s="607"/>
      <c r="H34" s="607"/>
      <c r="I34" s="607"/>
      <c r="J34" s="607"/>
      <c r="K34" s="607"/>
      <c r="L34" s="607"/>
      <c r="M34" s="607"/>
      <c r="N34" s="607"/>
      <c r="O34" s="510">
        <f t="shared" si="4"/>
        <v>0</v>
      </c>
      <c r="P34" s="504"/>
      <c r="Q34" s="1151"/>
      <c r="S34" s="508"/>
      <c r="T34" s="527" t="s">
        <v>307</v>
      </c>
      <c r="U34" s="607"/>
      <c r="V34" s="607"/>
      <c r="W34" s="607"/>
      <c r="X34" s="607"/>
      <c r="Y34" s="607"/>
      <c r="Z34" s="607"/>
      <c r="AA34" s="607"/>
      <c r="AB34" s="607"/>
      <c r="AC34" s="607"/>
      <c r="AD34" s="607"/>
      <c r="AE34" s="607"/>
      <c r="AF34" s="607"/>
      <c r="AG34" s="510">
        <f t="shared" si="5"/>
        <v>0</v>
      </c>
      <c r="AH34" s="504"/>
      <c r="AI34" s="1151"/>
      <c r="AK34" s="508"/>
      <c r="AL34" s="527" t="s">
        <v>307</v>
      </c>
      <c r="AM34" s="607"/>
      <c r="AN34" s="607"/>
      <c r="AO34" s="607"/>
      <c r="AP34" s="607"/>
      <c r="AQ34" s="607"/>
      <c r="AR34" s="607"/>
      <c r="AS34" s="607"/>
      <c r="AT34" s="607"/>
      <c r="AU34" s="607"/>
      <c r="AV34" s="607"/>
      <c r="AW34" s="607"/>
      <c r="AX34" s="607"/>
      <c r="AY34" s="510">
        <f t="shared" si="6"/>
        <v>0</v>
      </c>
      <c r="AZ34" s="504"/>
      <c r="BA34" s="1151"/>
    </row>
    <row r="35" spans="1:54" ht="15" customHeight="1" x14ac:dyDescent="0.3">
      <c r="A35" s="511"/>
      <c r="B35" s="613" t="s">
        <v>363</v>
      </c>
      <c r="C35" s="609"/>
      <c r="D35" s="609"/>
      <c r="E35" s="609"/>
      <c r="F35" s="609"/>
      <c r="G35" s="609"/>
      <c r="H35" s="609"/>
      <c r="I35" s="609"/>
      <c r="J35" s="609"/>
      <c r="K35" s="609"/>
      <c r="L35" s="609"/>
      <c r="M35" s="609"/>
      <c r="N35" s="609"/>
      <c r="O35" s="513">
        <f t="shared" si="4"/>
        <v>0</v>
      </c>
      <c r="P35" s="504"/>
      <c r="Q35" s="1152"/>
      <c r="S35" s="511"/>
      <c r="T35" s="613" t="s">
        <v>363</v>
      </c>
      <c r="U35" s="609"/>
      <c r="V35" s="609"/>
      <c r="W35" s="609"/>
      <c r="X35" s="609"/>
      <c r="Y35" s="609"/>
      <c r="Z35" s="609"/>
      <c r="AA35" s="609"/>
      <c r="AB35" s="609"/>
      <c r="AC35" s="609"/>
      <c r="AD35" s="609"/>
      <c r="AE35" s="609"/>
      <c r="AF35" s="609"/>
      <c r="AG35" s="513">
        <f t="shared" si="5"/>
        <v>0</v>
      </c>
      <c r="AH35" s="504"/>
      <c r="AI35" s="1152"/>
      <c r="AK35" s="511"/>
      <c r="AL35" s="613" t="s">
        <v>363</v>
      </c>
      <c r="AM35" s="609"/>
      <c r="AN35" s="609"/>
      <c r="AO35" s="609"/>
      <c r="AP35" s="609"/>
      <c r="AQ35" s="609"/>
      <c r="AR35" s="609"/>
      <c r="AS35" s="609"/>
      <c r="AT35" s="609"/>
      <c r="AU35" s="609"/>
      <c r="AV35" s="609"/>
      <c r="AW35" s="609"/>
      <c r="AX35" s="609"/>
      <c r="AY35" s="513">
        <f t="shared" si="6"/>
        <v>0</v>
      </c>
      <c r="AZ35" s="504"/>
      <c r="BA35" s="1152"/>
    </row>
    <row r="36" spans="1:54" ht="15" customHeight="1" x14ac:dyDescent="0.3">
      <c r="A36" s="521"/>
      <c r="B36" s="522" t="s">
        <v>63</v>
      </c>
      <c r="C36" s="523"/>
      <c r="D36" s="523"/>
      <c r="E36" s="523"/>
      <c r="F36" s="523"/>
      <c r="G36" s="523"/>
      <c r="H36" s="523"/>
      <c r="I36" s="523"/>
      <c r="J36" s="523"/>
      <c r="K36" s="523"/>
      <c r="L36" s="523"/>
      <c r="M36" s="523"/>
      <c r="N36" s="523"/>
      <c r="O36" s="524"/>
      <c r="P36" s="519"/>
      <c r="Q36" s="520"/>
      <c r="S36" s="528"/>
      <c r="T36" s="529" t="s">
        <v>63</v>
      </c>
      <c r="U36" s="530"/>
      <c r="V36" s="530"/>
      <c r="W36" s="530"/>
      <c r="X36" s="530"/>
      <c r="Y36" s="530"/>
      <c r="Z36" s="530"/>
      <c r="AA36" s="530"/>
      <c r="AB36" s="530"/>
      <c r="AC36" s="530"/>
      <c r="AD36" s="530"/>
      <c r="AE36" s="530"/>
      <c r="AF36" s="530"/>
      <c r="AG36" s="531"/>
      <c r="AH36" s="519"/>
      <c r="AI36" s="520"/>
      <c r="AK36" s="528"/>
      <c r="AL36" s="529" t="s">
        <v>63</v>
      </c>
      <c r="AM36" s="530"/>
      <c r="AN36" s="530"/>
      <c r="AO36" s="530"/>
      <c r="AP36" s="530"/>
      <c r="AQ36" s="530"/>
      <c r="AR36" s="530"/>
      <c r="AS36" s="530"/>
      <c r="AT36" s="530"/>
      <c r="AU36" s="530"/>
      <c r="AV36" s="530"/>
      <c r="AW36" s="530"/>
      <c r="AX36" s="530"/>
      <c r="AY36" s="531"/>
      <c r="AZ36" s="519"/>
      <c r="BA36" s="520"/>
      <c r="BB36" s="28"/>
    </row>
    <row r="37" spans="1:54" ht="15" customHeight="1" x14ac:dyDescent="0.3">
      <c r="A37" s="505"/>
      <c r="B37" s="526" t="s">
        <v>308</v>
      </c>
      <c r="C37" s="612"/>
      <c r="D37" s="612"/>
      <c r="E37" s="612"/>
      <c r="F37" s="612"/>
      <c r="G37" s="612"/>
      <c r="H37" s="612"/>
      <c r="I37" s="612"/>
      <c r="J37" s="612"/>
      <c r="K37" s="612"/>
      <c r="L37" s="612"/>
      <c r="M37" s="612"/>
      <c r="N37" s="612"/>
      <c r="O37" s="507">
        <f t="shared" si="4"/>
        <v>0</v>
      </c>
      <c r="P37" s="504"/>
      <c r="Q37" s="1150"/>
      <c r="S37" s="505"/>
      <c r="T37" s="526" t="s">
        <v>308</v>
      </c>
      <c r="U37" s="612"/>
      <c r="V37" s="612"/>
      <c r="W37" s="612"/>
      <c r="X37" s="612"/>
      <c r="Y37" s="612"/>
      <c r="Z37" s="612"/>
      <c r="AA37" s="612"/>
      <c r="AB37" s="612"/>
      <c r="AC37" s="612"/>
      <c r="AD37" s="612"/>
      <c r="AE37" s="612"/>
      <c r="AF37" s="612"/>
      <c r="AG37" s="507">
        <f>SUM(U37:AF37)</f>
        <v>0</v>
      </c>
      <c r="AH37" s="504"/>
      <c r="AI37" s="1150"/>
      <c r="AK37" s="505"/>
      <c r="AL37" s="526" t="s">
        <v>308</v>
      </c>
      <c r="AM37" s="612"/>
      <c r="AN37" s="612"/>
      <c r="AO37" s="612"/>
      <c r="AP37" s="612"/>
      <c r="AQ37" s="612"/>
      <c r="AR37" s="612"/>
      <c r="AS37" s="612"/>
      <c r="AT37" s="612"/>
      <c r="AU37" s="612"/>
      <c r="AV37" s="612"/>
      <c r="AW37" s="612"/>
      <c r="AX37" s="612"/>
      <c r="AY37" s="507">
        <f>SUM(AM37:AX37)</f>
        <v>0</v>
      </c>
      <c r="AZ37" s="504"/>
      <c r="BA37" s="1150"/>
    </row>
    <row r="38" spans="1:54" ht="15" customHeight="1" x14ac:dyDescent="0.3">
      <c r="A38" s="508"/>
      <c r="B38" s="527" t="s">
        <v>309</v>
      </c>
      <c r="C38" s="607"/>
      <c r="D38" s="607"/>
      <c r="E38" s="607"/>
      <c r="F38" s="607"/>
      <c r="G38" s="607"/>
      <c r="H38" s="607"/>
      <c r="I38" s="607"/>
      <c r="J38" s="607"/>
      <c r="K38" s="607"/>
      <c r="L38" s="607"/>
      <c r="M38" s="607"/>
      <c r="N38" s="607"/>
      <c r="O38" s="510">
        <f t="shared" si="4"/>
        <v>0</v>
      </c>
      <c r="P38" s="504"/>
      <c r="Q38" s="1151"/>
      <c r="S38" s="508"/>
      <c r="T38" s="527" t="s">
        <v>309</v>
      </c>
      <c r="U38" s="607"/>
      <c r="V38" s="607"/>
      <c r="W38" s="607"/>
      <c r="X38" s="607"/>
      <c r="Y38" s="607"/>
      <c r="Z38" s="607"/>
      <c r="AA38" s="607"/>
      <c r="AB38" s="607"/>
      <c r="AC38" s="607"/>
      <c r="AD38" s="607"/>
      <c r="AE38" s="607"/>
      <c r="AF38" s="607"/>
      <c r="AG38" s="510">
        <f t="shared" ref="AG38:AG45" si="7">SUM(U38:AF38)</f>
        <v>0</v>
      </c>
      <c r="AH38" s="504"/>
      <c r="AI38" s="1151"/>
      <c r="AK38" s="508"/>
      <c r="AL38" s="527" t="s">
        <v>309</v>
      </c>
      <c r="AM38" s="607"/>
      <c r="AN38" s="607"/>
      <c r="AO38" s="607"/>
      <c r="AP38" s="607"/>
      <c r="AQ38" s="607"/>
      <c r="AR38" s="607"/>
      <c r="AS38" s="607"/>
      <c r="AT38" s="607"/>
      <c r="AU38" s="607"/>
      <c r="AV38" s="607"/>
      <c r="AW38" s="607"/>
      <c r="AX38" s="607"/>
      <c r="AY38" s="510">
        <f t="shared" ref="AY38:AY45" si="8">SUM(AM38:AX38)</f>
        <v>0</v>
      </c>
      <c r="AZ38" s="504"/>
      <c r="BA38" s="1151"/>
    </row>
    <row r="39" spans="1:54" ht="15" customHeight="1" x14ac:dyDescent="0.3">
      <c r="A39" s="508"/>
      <c r="B39" s="527" t="s">
        <v>310</v>
      </c>
      <c r="C39" s="607"/>
      <c r="D39" s="607"/>
      <c r="E39" s="607"/>
      <c r="F39" s="607"/>
      <c r="G39" s="607"/>
      <c r="H39" s="607"/>
      <c r="I39" s="607"/>
      <c r="J39" s="607"/>
      <c r="K39" s="607"/>
      <c r="L39" s="607"/>
      <c r="M39" s="607"/>
      <c r="N39" s="607"/>
      <c r="O39" s="510">
        <f t="shared" si="4"/>
        <v>0</v>
      </c>
      <c r="P39" s="504"/>
      <c r="Q39" s="1151"/>
      <c r="S39" s="508"/>
      <c r="T39" s="527" t="s">
        <v>310</v>
      </c>
      <c r="U39" s="607"/>
      <c r="V39" s="607"/>
      <c r="W39" s="607"/>
      <c r="X39" s="607"/>
      <c r="Y39" s="607"/>
      <c r="Z39" s="607"/>
      <c r="AA39" s="607"/>
      <c r="AB39" s="607"/>
      <c r="AC39" s="607"/>
      <c r="AD39" s="607"/>
      <c r="AE39" s="607"/>
      <c r="AF39" s="607"/>
      <c r="AG39" s="510">
        <f t="shared" si="7"/>
        <v>0</v>
      </c>
      <c r="AH39" s="504"/>
      <c r="AI39" s="1151"/>
      <c r="AK39" s="508"/>
      <c r="AL39" s="527" t="s">
        <v>310</v>
      </c>
      <c r="AM39" s="607"/>
      <c r="AN39" s="607"/>
      <c r="AO39" s="607"/>
      <c r="AP39" s="607"/>
      <c r="AQ39" s="607"/>
      <c r="AR39" s="607"/>
      <c r="AS39" s="607"/>
      <c r="AT39" s="607"/>
      <c r="AU39" s="607"/>
      <c r="AV39" s="607"/>
      <c r="AW39" s="607"/>
      <c r="AX39" s="607"/>
      <c r="AY39" s="510">
        <f t="shared" si="8"/>
        <v>0</v>
      </c>
      <c r="AZ39" s="504"/>
      <c r="BA39" s="1151"/>
    </row>
    <row r="40" spans="1:54" ht="15" customHeight="1" x14ac:dyDescent="0.3">
      <c r="A40" s="508"/>
      <c r="B40" s="527" t="s">
        <v>311</v>
      </c>
      <c r="C40" s="607"/>
      <c r="D40" s="607"/>
      <c r="E40" s="607"/>
      <c r="F40" s="607"/>
      <c r="G40" s="607"/>
      <c r="H40" s="607"/>
      <c r="I40" s="607"/>
      <c r="J40" s="607"/>
      <c r="K40" s="607"/>
      <c r="L40" s="607"/>
      <c r="M40" s="607"/>
      <c r="N40" s="607"/>
      <c r="O40" s="510">
        <f t="shared" si="4"/>
        <v>0</v>
      </c>
      <c r="P40" s="504"/>
      <c r="Q40" s="1151"/>
      <c r="S40" s="508"/>
      <c r="T40" s="527" t="s">
        <v>311</v>
      </c>
      <c r="U40" s="607"/>
      <c r="V40" s="607"/>
      <c r="W40" s="607"/>
      <c r="X40" s="607"/>
      <c r="Y40" s="607"/>
      <c r="Z40" s="607"/>
      <c r="AA40" s="607"/>
      <c r="AB40" s="607"/>
      <c r="AC40" s="607"/>
      <c r="AD40" s="607"/>
      <c r="AE40" s="607"/>
      <c r="AF40" s="607"/>
      <c r="AG40" s="510">
        <f t="shared" si="7"/>
        <v>0</v>
      </c>
      <c r="AH40" s="504"/>
      <c r="AI40" s="1151"/>
      <c r="AK40" s="508"/>
      <c r="AL40" s="527" t="s">
        <v>311</v>
      </c>
      <c r="AM40" s="607"/>
      <c r="AN40" s="607"/>
      <c r="AO40" s="607"/>
      <c r="AP40" s="607"/>
      <c r="AQ40" s="607"/>
      <c r="AR40" s="607"/>
      <c r="AS40" s="607"/>
      <c r="AT40" s="607"/>
      <c r="AU40" s="607"/>
      <c r="AV40" s="607"/>
      <c r="AW40" s="607"/>
      <c r="AX40" s="607"/>
      <c r="AY40" s="510">
        <f t="shared" si="8"/>
        <v>0</v>
      </c>
      <c r="AZ40" s="504"/>
      <c r="BA40" s="1151"/>
    </row>
    <row r="41" spans="1:54" ht="15" customHeight="1" x14ac:dyDescent="0.3">
      <c r="A41" s="508"/>
      <c r="B41" s="527" t="s">
        <v>747</v>
      </c>
      <c r="C41" s="607"/>
      <c r="D41" s="607"/>
      <c r="E41" s="607"/>
      <c r="F41" s="607"/>
      <c r="G41" s="607"/>
      <c r="H41" s="607"/>
      <c r="I41" s="607"/>
      <c r="J41" s="607"/>
      <c r="K41" s="607"/>
      <c r="L41" s="607"/>
      <c r="M41" s="607"/>
      <c r="N41" s="607"/>
      <c r="O41" s="510">
        <f t="shared" si="4"/>
        <v>0</v>
      </c>
      <c r="P41" s="504"/>
      <c r="Q41" s="1151"/>
      <c r="S41" s="508"/>
      <c r="T41" s="527" t="s">
        <v>747</v>
      </c>
      <c r="U41" s="607"/>
      <c r="V41" s="607"/>
      <c r="W41" s="607"/>
      <c r="X41" s="607"/>
      <c r="Y41" s="607"/>
      <c r="Z41" s="607"/>
      <c r="AA41" s="607"/>
      <c r="AB41" s="607"/>
      <c r="AC41" s="607"/>
      <c r="AD41" s="607"/>
      <c r="AE41" s="607"/>
      <c r="AF41" s="607"/>
      <c r="AG41" s="510">
        <f t="shared" si="7"/>
        <v>0</v>
      </c>
      <c r="AH41" s="504"/>
      <c r="AI41" s="1151"/>
      <c r="AK41" s="508"/>
      <c r="AL41" s="527" t="s">
        <v>747</v>
      </c>
      <c r="AM41" s="607"/>
      <c r="AN41" s="607"/>
      <c r="AO41" s="607"/>
      <c r="AP41" s="607"/>
      <c r="AQ41" s="607"/>
      <c r="AR41" s="607"/>
      <c r="AS41" s="607"/>
      <c r="AT41" s="607"/>
      <c r="AU41" s="607"/>
      <c r="AV41" s="607"/>
      <c r="AW41" s="607"/>
      <c r="AX41" s="607"/>
      <c r="AY41" s="510">
        <f t="shared" si="8"/>
        <v>0</v>
      </c>
      <c r="AZ41" s="504"/>
      <c r="BA41" s="1151"/>
    </row>
    <row r="42" spans="1:54" ht="15" customHeight="1" x14ac:dyDescent="0.3">
      <c r="A42" s="508"/>
      <c r="B42" s="527" t="s">
        <v>312</v>
      </c>
      <c r="C42" s="607"/>
      <c r="D42" s="607"/>
      <c r="E42" s="607"/>
      <c r="F42" s="607"/>
      <c r="G42" s="607"/>
      <c r="H42" s="607"/>
      <c r="I42" s="607"/>
      <c r="J42" s="607"/>
      <c r="K42" s="607"/>
      <c r="L42" s="607"/>
      <c r="M42" s="607"/>
      <c r="N42" s="607"/>
      <c r="O42" s="510">
        <f t="shared" si="4"/>
        <v>0</v>
      </c>
      <c r="P42" s="504"/>
      <c r="Q42" s="1151"/>
      <c r="S42" s="508"/>
      <c r="T42" s="527" t="s">
        <v>312</v>
      </c>
      <c r="U42" s="607"/>
      <c r="V42" s="607"/>
      <c r="W42" s="607"/>
      <c r="X42" s="607"/>
      <c r="Y42" s="607"/>
      <c r="Z42" s="607"/>
      <c r="AA42" s="607"/>
      <c r="AB42" s="607"/>
      <c r="AC42" s="607"/>
      <c r="AD42" s="607"/>
      <c r="AE42" s="607"/>
      <c r="AF42" s="607"/>
      <c r="AG42" s="510">
        <f t="shared" si="7"/>
        <v>0</v>
      </c>
      <c r="AH42" s="504"/>
      <c r="AI42" s="1151"/>
      <c r="AK42" s="508"/>
      <c r="AL42" s="527" t="s">
        <v>312</v>
      </c>
      <c r="AM42" s="607"/>
      <c r="AN42" s="607"/>
      <c r="AO42" s="607"/>
      <c r="AP42" s="607"/>
      <c r="AQ42" s="607"/>
      <c r="AR42" s="607"/>
      <c r="AS42" s="607"/>
      <c r="AT42" s="607"/>
      <c r="AU42" s="607"/>
      <c r="AV42" s="607"/>
      <c r="AW42" s="607"/>
      <c r="AX42" s="607"/>
      <c r="AY42" s="510">
        <f t="shared" si="8"/>
        <v>0</v>
      </c>
      <c r="AZ42" s="504"/>
      <c r="BA42" s="1151"/>
    </row>
    <row r="43" spans="1:54" ht="15" customHeight="1" x14ac:dyDescent="0.3">
      <c r="A43" s="508"/>
      <c r="B43" s="527" t="s">
        <v>313</v>
      </c>
      <c r="C43" s="607"/>
      <c r="D43" s="607"/>
      <c r="E43" s="607"/>
      <c r="F43" s="607"/>
      <c r="G43" s="607"/>
      <c r="H43" s="607"/>
      <c r="I43" s="607"/>
      <c r="J43" s="607"/>
      <c r="K43" s="607"/>
      <c r="L43" s="607"/>
      <c r="M43" s="607"/>
      <c r="N43" s="607"/>
      <c r="O43" s="510">
        <f t="shared" si="4"/>
        <v>0</v>
      </c>
      <c r="P43" s="504"/>
      <c r="Q43" s="1151"/>
      <c r="S43" s="508"/>
      <c r="T43" s="527" t="s">
        <v>313</v>
      </c>
      <c r="U43" s="607"/>
      <c r="V43" s="607"/>
      <c r="W43" s="607"/>
      <c r="X43" s="607"/>
      <c r="Y43" s="607"/>
      <c r="Z43" s="607"/>
      <c r="AA43" s="607"/>
      <c r="AB43" s="607"/>
      <c r="AC43" s="607"/>
      <c r="AD43" s="607"/>
      <c r="AE43" s="607"/>
      <c r="AF43" s="607"/>
      <c r="AG43" s="510">
        <f t="shared" si="7"/>
        <v>0</v>
      </c>
      <c r="AH43" s="504"/>
      <c r="AI43" s="1151"/>
      <c r="AK43" s="508"/>
      <c r="AL43" s="527" t="s">
        <v>313</v>
      </c>
      <c r="AM43" s="607"/>
      <c r="AN43" s="607"/>
      <c r="AO43" s="607"/>
      <c r="AP43" s="607"/>
      <c r="AQ43" s="607"/>
      <c r="AR43" s="607"/>
      <c r="AS43" s="607"/>
      <c r="AT43" s="607"/>
      <c r="AU43" s="607"/>
      <c r="AV43" s="607"/>
      <c r="AW43" s="607"/>
      <c r="AX43" s="607"/>
      <c r="AY43" s="510">
        <f t="shared" si="8"/>
        <v>0</v>
      </c>
      <c r="AZ43" s="504"/>
      <c r="BA43" s="1151"/>
    </row>
    <row r="44" spans="1:54" ht="15" customHeight="1" x14ac:dyDescent="0.3">
      <c r="A44" s="508"/>
      <c r="B44" s="527" t="s">
        <v>314</v>
      </c>
      <c r="C44" s="607"/>
      <c r="D44" s="607"/>
      <c r="E44" s="607"/>
      <c r="F44" s="607"/>
      <c r="G44" s="607"/>
      <c r="H44" s="607"/>
      <c r="I44" s="607"/>
      <c r="J44" s="607"/>
      <c r="K44" s="607"/>
      <c r="L44" s="607"/>
      <c r="M44" s="607"/>
      <c r="N44" s="607"/>
      <c r="O44" s="510">
        <f t="shared" si="4"/>
        <v>0</v>
      </c>
      <c r="P44" s="504"/>
      <c r="Q44" s="1151"/>
      <c r="S44" s="508"/>
      <c r="T44" s="527" t="s">
        <v>314</v>
      </c>
      <c r="U44" s="607"/>
      <c r="V44" s="607"/>
      <c r="W44" s="607"/>
      <c r="X44" s="607"/>
      <c r="Y44" s="607"/>
      <c r="Z44" s="607"/>
      <c r="AA44" s="607"/>
      <c r="AB44" s="607"/>
      <c r="AC44" s="607"/>
      <c r="AD44" s="607"/>
      <c r="AE44" s="607"/>
      <c r="AF44" s="607"/>
      <c r="AG44" s="510">
        <f t="shared" si="7"/>
        <v>0</v>
      </c>
      <c r="AH44" s="504"/>
      <c r="AI44" s="1151"/>
      <c r="AK44" s="508"/>
      <c r="AL44" s="527" t="s">
        <v>314</v>
      </c>
      <c r="AM44" s="607"/>
      <c r="AN44" s="607"/>
      <c r="AO44" s="607"/>
      <c r="AP44" s="607"/>
      <c r="AQ44" s="607"/>
      <c r="AR44" s="607"/>
      <c r="AS44" s="607"/>
      <c r="AT44" s="607"/>
      <c r="AU44" s="607"/>
      <c r="AV44" s="607"/>
      <c r="AW44" s="607"/>
      <c r="AX44" s="607"/>
      <c r="AY44" s="510">
        <f t="shared" si="8"/>
        <v>0</v>
      </c>
      <c r="AZ44" s="504"/>
      <c r="BA44" s="1151"/>
    </row>
    <row r="45" spans="1:54" ht="15" customHeight="1" x14ac:dyDescent="0.3">
      <c r="A45" s="511"/>
      <c r="B45" s="613" t="s">
        <v>363</v>
      </c>
      <c r="C45" s="609"/>
      <c r="D45" s="609"/>
      <c r="E45" s="609"/>
      <c r="F45" s="609"/>
      <c r="G45" s="609"/>
      <c r="H45" s="609"/>
      <c r="I45" s="609"/>
      <c r="J45" s="609"/>
      <c r="K45" s="609"/>
      <c r="L45" s="609"/>
      <c r="M45" s="609"/>
      <c r="N45" s="609"/>
      <c r="O45" s="513">
        <f t="shared" si="4"/>
        <v>0</v>
      </c>
      <c r="P45" s="504"/>
      <c r="Q45" s="1152"/>
      <c r="S45" s="511"/>
      <c r="T45" s="613" t="s">
        <v>363</v>
      </c>
      <c r="U45" s="609"/>
      <c r="V45" s="609"/>
      <c r="W45" s="609"/>
      <c r="X45" s="609"/>
      <c r="Y45" s="609"/>
      <c r="Z45" s="609"/>
      <c r="AA45" s="609"/>
      <c r="AB45" s="609"/>
      <c r="AC45" s="609"/>
      <c r="AD45" s="609"/>
      <c r="AE45" s="609"/>
      <c r="AF45" s="609"/>
      <c r="AG45" s="513">
        <f t="shared" si="7"/>
        <v>0</v>
      </c>
      <c r="AH45" s="504"/>
      <c r="AI45" s="1152"/>
      <c r="AK45" s="511"/>
      <c r="AL45" s="613" t="s">
        <v>363</v>
      </c>
      <c r="AM45" s="609"/>
      <c r="AN45" s="609"/>
      <c r="AO45" s="609"/>
      <c r="AP45" s="609"/>
      <c r="AQ45" s="609"/>
      <c r="AR45" s="609"/>
      <c r="AS45" s="609"/>
      <c r="AT45" s="609"/>
      <c r="AU45" s="609"/>
      <c r="AV45" s="609"/>
      <c r="AW45" s="609"/>
      <c r="AX45" s="609"/>
      <c r="AY45" s="513">
        <f t="shared" si="8"/>
        <v>0</v>
      </c>
      <c r="AZ45" s="504"/>
      <c r="BA45" s="1152"/>
    </row>
    <row r="46" spans="1:54" ht="15" customHeight="1" x14ac:dyDescent="0.3">
      <c r="A46" s="521"/>
      <c r="B46" s="522" t="s">
        <v>70</v>
      </c>
      <c r="C46" s="523"/>
      <c r="D46" s="523"/>
      <c r="E46" s="523"/>
      <c r="F46" s="523"/>
      <c r="G46" s="523"/>
      <c r="H46" s="523"/>
      <c r="I46" s="523"/>
      <c r="J46" s="523"/>
      <c r="K46" s="523"/>
      <c r="L46" s="523"/>
      <c r="M46" s="523"/>
      <c r="N46" s="523"/>
      <c r="O46" s="524"/>
      <c r="P46" s="519"/>
      <c r="Q46" s="520"/>
      <c r="S46" s="528"/>
      <c r="T46" s="529" t="s">
        <v>70</v>
      </c>
      <c r="U46" s="530"/>
      <c r="V46" s="530"/>
      <c r="W46" s="530"/>
      <c r="X46" s="530"/>
      <c r="Y46" s="530"/>
      <c r="Z46" s="530"/>
      <c r="AA46" s="530"/>
      <c r="AB46" s="530"/>
      <c r="AC46" s="530"/>
      <c r="AD46" s="530"/>
      <c r="AE46" s="530"/>
      <c r="AF46" s="530"/>
      <c r="AG46" s="531"/>
      <c r="AH46" s="519"/>
      <c r="AI46" s="520"/>
      <c r="AK46" s="528"/>
      <c r="AL46" s="529" t="s">
        <v>70</v>
      </c>
      <c r="AM46" s="530"/>
      <c r="AN46" s="530"/>
      <c r="AO46" s="530"/>
      <c r="AP46" s="530"/>
      <c r="AQ46" s="530"/>
      <c r="AR46" s="530"/>
      <c r="AS46" s="530"/>
      <c r="AT46" s="530"/>
      <c r="AU46" s="530"/>
      <c r="AV46" s="530"/>
      <c r="AW46" s="530"/>
      <c r="AX46" s="530"/>
      <c r="AY46" s="531"/>
      <c r="AZ46" s="519"/>
      <c r="BA46" s="520"/>
    </row>
    <row r="47" spans="1:54" ht="15" customHeight="1" x14ac:dyDescent="0.3">
      <c r="A47" s="505"/>
      <c r="B47" s="526" t="s">
        <v>315</v>
      </c>
      <c r="C47" s="612"/>
      <c r="D47" s="612"/>
      <c r="E47" s="612"/>
      <c r="F47" s="612"/>
      <c r="G47" s="612"/>
      <c r="H47" s="612"/>
      <c r="I47" s="612"/>
      <c r="J47" s="612"/>
      <c r="K47" s="612"/>
      <c r="L47" s="612"/>
      <c r="M47" s="612"/>
      <c r="N47" s="612"/>
      <c r="O47" s="507">
        <f t="shared" si="4"/>
        <v>0</v>
      </c>
      <c r="P47" s="504"/>
      <c r="Q47" s="1150"/>
      <c r="S47" s="505"/>
      <c r="T47" s="526" t="s">
        <v>315</v>
      </c>
      <c r="U47" s="612"/>
      <c r="V47" s="612"/>
      <c r="W47" s="612"/>
      <c r="X47" s="612"/>
      <c r="Y47" s="612"/>
      <c r="Z47" s="612"/>
      <c r="AA47" s="612"/>
      <c r="AB47" s="612"/>
      <c r="AC47" s="612"/>
      <c r="AD47" s="612"/>
      <c r="AE47" s="612"/>
      <c r="AF47" s="612"/>
      <c r="AG47" s="507">
        <f>SUM(U47:AF47)</f>
        <v>0</v>
      </c>
      <c r="AH47" s="504"/>
      <c r="AI47" s="1150"/>
      <c r="AK47" s="505"/>
      <c r="AL47" s="526" t="s">
        <v>315</v>
      </c>
      <c r="AM47" s="612"/>
      <c r="AN47" s="612"/>
      <c r="AO47" s="612"/>
      <c r="AP47" s="612"/>
      <c r="AQ47" s="612"/>
      <c r="AR47" s="612"/>
      <c r="AS47" s="612"/>
      <c r="AT47" s="612"/>
      <c r="AU47" s="612"/>
      <c r="AV47" s="612"/>
      <c r="AW47" s="612"/>
      <c r="AX47" s="612"/>
      <c r="AY47" s="507">
        <f>SUM(AM47:AX47)</f>
        <v>0</v>
      </c>
      <c r="AZ47" s="504"/>
      <c r="BA47" s="1150"/>
    </row>
    <row r="48" spans="1:54" ht="15" customHeight="1" x14ac:dyDescent="0.3">
      <c r="A48" s="508"/>
      <c r="B48" s="527" t="s">
        <v>316</v>
      </c>
      <c r="C48" s="607"/>
      <c r="D48" s="607"/>
      <c r="E48" s="607"/>
      <c r="F48" s="607"/>
      <c r="G48" s="607"/>
      <c r="H48" s="607"/>
      <c r="I48" s="607"/>
      <c r="J48" s="607"/>
      <c r="K48" s="607"/>
      <c r="L48" s="607"/>
      <c r="M48" s="607"/>
      <c r="N48" s="607"/>
      <c r="O48" s="510">
        <f t="shared" si="4"/>
        <v>0</v>
      </c>
      <c r="P48" s="504"/>
      <c r="Q48" s="1151"/>
      <c r="S48" s="508"/>
      <c r="T48" s="527" t="s">
        <v>316</v>
      </c>
      <c r="U48" s="607"/>
      <c r="V48" s="607"/>
      <c r="W48" s="607"/>
      <c r="X48" s="607"/>
      <c r="Y48" s="607"/>
      <c r="Z48" s="607"/>
      <c r="AA48" s="607"/>
      <c r="AB48" s="607"/>
      <c r="AC48" s="607"/>
      <c r="AD48" s="607"/>
      <c r="AE48" s="607"/>
      <c r="AF48" s="607"/>
      <c r="AG48" s="510">
        <f>SUM(U48:AF48)</f>
        <v>0</v>
      </c>
      <c r="AH48" s="504"/>
      <c r="AI48" s="1151"/>
      <c r="AK48" s="508"/>
      <c r="AL48" s="527" t="s">
        <v>316</v>
      </c>
      <c r="AM48" s="607"/>
      <c r="AN48" s="607"/>
      <c r="AO48" s="607"/>
      <c r="AP48" s="607"/>
      <c r="AQ48" s="607"/>
      <c r="AR48" s="607"/>
      <c r="AS48" s="607"/>
      <c r="AT48" s="607"/>
      <c r="AU48" s="607"/>
      <c r="AV48" s="607"/>
      <c r="AW48" s="607"/>
      <c r="AX48" s="607"/>
      <c r="AY48" s="510">
        <f>SUM(AM48:AX48)</f>
        <v>0</v>
      </c>
      <c r="AZ48" s="504"/>
      <c r="BA48" s="1151"/>
    </row>
    <row r="49" spans="1:54" ht="15" customHeight="1" x14ac:dyDescent="0.3">
      <c r="A49" s="508"/>
      <c r="B49" s="527" t="s">
        <v>317</v>
      </c>
      <c r="C49" s="607"/>
      <c r="D49" s="607"/>
      <c r="E49" s="607"/>
      <c r="F49" s="607"/>
      <c r="G49" s="607"/>
      <c r="H49" s="607"/>
      <c r="I49" s="607"/>
      <c r="J49" s="607"/>
      <c r="K49" s="607"/>
      <c r="L49" s="607"/>
      <c r="M49" s="607"/>
      <c r="N49" s="607"/>
      <c r="O49" s="510">
        <f t="shared" si="4"/>
        <v>0</v>
      </c>
      <c r="P49" s="504"/>
      <c r="Q49" s="1151"/>
      <c r="S49" s="508"/>
      <c r="T49" s="527" t="s">
        <v>317</v>
      </c>
      <c r="U49" s="607"/>
      <c r="V49" s="607"/>
      <c r="W49" s="607"/>
      <c r="X49" s="607"/>
      <c r="Y49" s="607"/>
      <c r="Z49" s="607"/>
      <c r="AA49" s="607"/>
      <c r="AB49" s="607"/>
      <c r="AC49" s="607"/>
      <c r="AD49" s="607"/>
      <c r="AE49" s="607"/>
      <c r="AF49" s="607"/>
      <c r="AG49" s="510">
        <f>SUM(U49:AF49)</f>
        <v>0</v>
      </c>
      <c r="AH49" s="504"/>
      <c r="AI49" s="1151"/>
      <c r="AK49" s="508"/>
      <c r="AL49" s="527" t="s">
        <v>317</v>
      </c>
      <c r="AM49" s="607"/>
      <c r="AN49" s="607"/>
      <c r="AO49" s="607"/>
      <c r="AP49" s="607"/>
      <c r="AQ49" s="607"/>
      <c r="AR49" s="607"/>
      <c r="AS49" s="607"/>
      <c r="AT49" s="607"/>
      <c r="AU49" s="607"/>
      <c r="AV49" s="607"/>
      <c r="AW49" s="607"/>
      <c r="AX49" s="607"/>
      <c r="AY49" s="510">
        <f>SUM(AM49:AX49)</f>
        <v>0</v>
      </c>
      <c r="AZ49" s="504"/>
      <c r="BA49" s="1151"/>
    </row>
    <row r="50" spans="1:54" ht="15" customHeight="1" x14ac:dyDescent="0.3">
      <c r="A50" s="508"/>
      <c r="B50" s="527" t="s">
        <v>318</v>
      </c>
      <c r="C50" s="607"/>
      <c r="D50" s="607"/>
      <c r="E50" s="607"/>
      <c r="F50" s="607"/>
      <c r="G50" s="607"/>
      <c r="H50" s="607"/>
      <c r="I50" s="607"/>
      <c r="J50" s="607"/>
      <c r="K50" s="607"/>
      <c r="L50" s="607"/>
      <c r="M50" s="607"/>
      <c r="N50" s="607"/>
      <c r="O50" s="510">
        <f t="shared" si="4"/>
        <v>0</v>
      </c>
      <c r="P50" s="504"/>
      <c r="Q50" s="1151"/>
      <c r="S50" s="508"/>
      <c r="T50" s="527" t="s">
        <v>318</v>
      </c>
      <c r="U50" s="607"/>
      <c r="V50" s="607"/>
      <c r="W50" s="607"/>
      <c r="X50" s="607"/>
      <c r="Y50" s="607"/>
      <c r="Z50" s="607"/>
      <c r="AA50" s="607"/>
      <c r="AB50" s="607"/>
      <c r="AC50" s="607"/>
      <c r="AD50" s="607"/>
      <c r="AE50" s="607"/>
      <c r="AF50" s="607"/>
      <c r="AG50" s="510">
        <f>SUM(U50:AF50)</f>
        <v>0</v>
      </c>
      <c r="AH50" s="504"/>
      <c r="AI50" s="1151"/>
      <c r="AK50" s="508"/>
      <c r="AL50" s="527" t="s">
        <v>318</v>
      </c>
      <c r="AM50" s="607"/>
      <c r="AN50" s="607"/>
      <c r="AO50" s="607"/>
      <c r="AP50" s="607"/>
      <c r="AQ50" s="607"/>
      <c r="AR50" s="607"/>
      <c r="AS50" s="607"/>
      <c r="AT50" s="607"/>
      <c r="AU50" s="607"/>
      <c r="AV50" s="607"/>
      <c r="AW50" s="607"/>
      <c r="AX50" s="607"/>
      <c r="AY50" s="510">
        <f>SUM(AM50:AX50)</f>
        <v>0</v>
      </c>
      <c r="AZ50" s="504"/>
      <c r="BA50" s="1151"/>
    </row>
    <row r="51" spans="1:54" ht="15" customHeight="1" x14ac:dyDescent="0.3">
      <c r="A51" s="511"/>
      <c r="B51" s="613" t="s">
        <v>363</v>
      </c>
      <c r="C51" s="609"/>
      <c r="D51" s="609"/>
      <c r="E51" s="609"/>
      <c r="F51" s="609"/>
      <c r="G51" s="609"/>
      <c r="H51" s="609"/>
      <c r="I51" s="609"/>
      <c r="J51" s="609"/>
      <c r="K51" s="609"/>
      <c r="L51" s="609"/>
      <c r="M51" s="609"/>
      <c r="N51" s="609"/>
      <c r="O51" s="513">
        <f t="shared" si="4"/>
        <v>0</v>
      </c>
      <c r="P51" s="504"/>
      <c r="Q51" s="1152"/>
      <c r="S51" s="511"/>
      <c r="T51" s="613" t="s">
        <v>363</v>
      </c>
      <c r="U51" s="609"/>
      <c r="V51" s="609"/>
      <c r="W51" s="609"/>
      <c r="X51" s="609"/>
      <c r="Y51" s="609"/>
      <c r="Z51" s="609"/>
      <c r="AA51" s="609"/>
      <c r="AB51" s="609"/>
      <c r="AC51" s="609"/>
      <c r="AD51" s="609"/>
      <c r="AE51" s="609"/>
      <c r="AF51" s="609"/>
      <c r="AG51" s="513">
        <f>SUM(U51:AF51)</f>
        <v>0</v>
      </c>
      <c r="AH51" s="504"/>
      <c r="AI51" s="1152"/>
      <c r="AK51" s="511"/>
      <c r="AL51" s="613" t="s">
        <v>363</v>
      </c>
      <c r="AM51" s="609"/>
      <c r="AN51" s="609"/>
      <c r="AO51" s="609"/>
      <c r="AP51" s="609"/>
      <c r="AQ51" s="609"/>
      <c r="AR51" s="609"/>
      <c r="AS51" s="609"/>
      <c r="AT51" s="609"/>
      <c r="AU51" s="609"/>
      <c r="AV51" s="609"/>
      <c r="AW51" s="609"/>
      <c r="AX51" s="609"/>
      <c r="AY51" s="513">
        <f>SUM(AM51:AX51)</f>
        <v>0</v>
      </c>
      <c r="AZ51" s="504"/>
      <c r="BA51" s="1152"/>
    </row>
    <row r="52" spans="1:54" ht="15" customHeight="1" x14ac:dyDescent="0.3">
      <c r="A52" s="521"/>
      <c r="B52" s="522" t="s">
        <v>73</v>
      </c>
      <c r="C52" s="523"/>
      <c r="D52" s="523"/>
      <c r="E52" s="523"/>
      <c r="F52" s="523"/>
      <c r="G52" s="523"/>
      <c r="H52" s="523"/>
      <c r="I52" s="523"/>
      <c r="J52" s="523"/>
      <c r="K52" s="523"/>
      <c r="L52" s="523"/>
      <c r="M52" s="523"/>
      <c r="N52" s="523"/>
      <c r="O52" s="524"/>
      <c r="P52" s="519"/>
      <c r="Q52" s="520"/>
      <c r="S52" s="528"/>
      <c r="T52" s="529" t="s">
        <v>73</v>
      </c>
      <c r="U52" s="530"/>
      <c r="V52" s="530"/>
      <c r="W52" s="530"/>
      <c r="X52" s="530"/>
      <c r="Y52" s="530"/>
      <c r="Z52" s="530"/>
      <c r="AA52" s="530"/>
      <c r="AB52" s="530"/>
      <c r="AC52" s="530"/>
      <c r="AD52" s="530"/>
      <c r="AE52" s="530"/>
      <c r="AF52" s="530"/>
      <c r="AG52" s="531"/>
      <c r="AH52" s="519"/>
      <c r="AI52" s="520"/>
      <c r="AK52" s="528"/>
      <c r="AL52" s="529" t="s">
        <v>73</v>
      </c>
      <c r="AM52" s="530"/>
      <c r="AN52" s="530"/>
      <c r="AO52" s="530"/>
      <c r="AP52" s="530"/>
      <c r="AQ52" s="530"/>
      <c r="AR52" s="530"/>
      <c r="AS52" s="530"/>
      <c r="AT52" s="530"/>
      <c r="AU52" s="530"/>
      <c r="AV52" s="530"/>
      <c r="AW52" s="530"/>
      <c r="AX52" s="530"/>
      <c r="AY52" s="531"/>
      <c r="AZ52" s="519"/>
      <c r="BA52" s="520"/>
      <c r="BB52" s="28"/>
    </row>
    <row r="53" spans="1:54" ht="15" customHeight="1" x14ac:dyDescent="0.3">
      <c r="A53" s="505"/>
      <c r="B53" s="526" t="s">
        <v>748</v>
      </c>
      <c r="C53" s="612"/>
      <c r="D53" s="612"/>
      <c r="E53" s="612"/>
      <c r="F53" s="612"/>
      <c r="G53" s="612"/>
      <c r="H53" s="612"/>
      <c r="I53" s="612"/>
      <c r="J53" s="612"/>
      <c r="K53" s="612"/>
      <c r="L53" s="612"/>
      <c r="M53" s="612"/>
      <c r="N53" s="612"/>
      <c r="O53" s="507">
        <f t="shared" si="4"/>
        <v>0</v>
      </c>
      <c r="P53" s="504"/>
      <c r="Q53" s="1150"/>
      <c r="S53" s="505"/>
      <c r="T53" s="526" t="s">
        <v>748</v>
      </c>
      <c r="U53" s="612"/>
      <c r="V53" s="612"/>
      <c r="W53" s="612"/>
      <c r="X53" s="612"/>
      <c r="Y53" s="612"/>
      <c r="Z53" s="612"/>
      <c r="AA53" s="612"/>
      <c r="AB53" s="612"/>
      <c r="AC53" s="612"/>
      <c r="AD53" s="612"/>
      <c r="AE53" s="612"/>
      <c r="AF53" s="612"/>
      <c r="AG53" s="507">
        <f>SUM(U53:AF53)</f>
        <v>0</v>
      </c>
      <c r="AH53" s="504"/>
      <c r="AI53" s="1150"/>
      <c r="AK53" s="505"/>
      <c r="AL53" s="526" t="s">
        <v>748</v>
      </c>
      <c r="AM53" s="612"/>
      <c r="AN53" s="612"/>
      <c r="AO53" s="612"/>
      <c r="AP53" s="612"/>
      <c r="AQ53" s="612"/>
      <c r="AR53" s="612"/>
      <c r="AS53" s="612"/>
      <c r="AT53" s="612"/>
      <c r="AU53" s="612"/>
      <c r="AV53" s="612"/>
      <c r="AW53" s="612"/>
      <c r="AX53" s="612"/>
      <c r="AY53" s="507">
        <f>SUM(AM53:AX53)</f>
        <v>0</v>
      </c>
      <c r="AZ53" s="504"/>
      <c r="BA53" s="1150"/>
    </row>
    <row r="54" spans="1:54" ht="15" customHeight="1" x14ac:dyDescent="0.3">
      <c r="A54" s="508"/>
      <c r="B54" s="527" t="s">
        <v>395</v>
      </c>
      <c r="C54" s="607"/>
      <c r="D54" s="607"/>
      <c r="E54" s="607"/>
      <c r="F54" s="607"/>
      <c r="G54" s="607"/>
      <c r="H54" s="607"/>
      <c r="I54" s="607"/>
      <c r="J54" s="607"/>
      <c r="K54" s="607"/>
      <c r="L54" s="607"/>
      <c r="M54" s="607"/>
      <c r="N54" s="607"/>
      <c r="O54" s="510">
        <f t="shared" si="4"/>
        <v>0</v>
      </c>
      <c r="P54" s="504"/>
      <c r="Q54" s="1151"/>
      <c r="S54" s="508"/>
      <c r="T54" s="527" t="s">
        <v>395</v>
      </c>
      <c r="U54" s="607"/>
      <c r="V54" s="607"/>
      <c r="W54" s="607"/>
      <c r="X54" s="607"/>
      <c r="Y54" s="607"/>
      <c r="Z54" s="607"/>
      <c r="AA54" s="607"/>
      <c r="AB54" s="607"/>
      <c r="AC54" s="607"/>
      <c r="AD54" s="607"/>
      <c r="AE54" s="607"/>
      <c r="AF54" s="607"/>
      <c r="AG54" s="510">
        <f>SUM(U54:AF54)</f>
        <v>0</v>
      </c>
      <c r="AH54" s="504"/>
      <c r="AI54" s="1151"/>
      <c r="AK54" s="508"/>
      <c r="AL54" s="527" t="s">
        <v>395</v>
      </c>
      <c r="AM54" s="607"/>
      <c r="AN54" s="607"/>
      <c r="AO54" s="607"/>
      <c r="AP54" s="607"/>
      <c r="AQ54" s="607"/>
      <c r="AR54" s="607"/>
      <c r="AS54" s="607"/>
      <c r="AT54" s="607"/>
      <c r="AU54" s="607"/>
      <c r="AV54" s="607"/>
      <c r="AW54" s="607"/>
      <c r="AX54" s="607"/>
      <c r="AY54" s="510">
        <f>SUM(AM54:AX54)</f>
        <v>0</v>
      </c>
      <c r="AZ54" s="504"/>
      <c r="BA54" s="1151"/>
    </row>
    <row r="55" spans="1:54" ht="15" customHeight="1" x14ac:dyDescent="0.3">
      <c r="A55" s="508"/>
      <c r="B55" s="527" t="s">
        <v>749</v>
      </c>
      <c r="C55" s="607"/>
      <c r="D55" s="607"/>
      <c r="E55" s="607"/>
      <c r="F55" s="607"/>
      <c r="G55" s="607"/>
      <c r="H55" s="607"/>
      <c r="I55" s="607"/>
      <c r="J55" s="607"/>
      <c r="K55" s="607"/>
      <c r="L55" s="607"/>
      <c r="M55" s="607"/>
      <c r="N55" s="607"/>
      <c r="O55" s="510">
        <f t="shared" si="4"/>
        <v>0</v>
      </c>
      <c r="P55" s="504"/>
      <c r="Q55" s="1151"/>
      <c r="S55" s="508"/>
      <c r="T55" s="527" t="s">
        <v>749</v>
      </c>
      <c r="U55" s="607"/>
      <c r="V55" s="607"/>
      <c r="W55" s="607"/>
      <c r="X55" s="607"/>
      <c r="Y55" s="607"/>
      <c r="Z55" s="607"/>
      <c r="AA55" s="607"/>
      <c r="AB55" s="607"/>
      <c r="AC55" s="607"/>
      <c r="AD55" s="607"/>
      <c r="AE55" s="607"/>
      <c r="AF55" s="607"/>
      <c r="AG55" s="510">
        <f>SUM(U55:AF55)</f>
        <v>0</v>
      </c>
      <c r="AH55" s="504"/>
      <c r="AI55" s="1151"/>
      <c r="AK55" s="508"/>
      <c r="AL55" s="527" t="s">
        <v>749</v>
      </c>
      <c r="AM55" s="607"/>
      <c r="AN55" s="607"/>
      <c r="AO55" s="607"/>
      <c r="AP55" s="607"/>
      <c r="AQ55" s="607"/>
      <c r="AR55" s="607"/>
      <c r="AS55" s="607"/>
      <c r="AT55" s="607"/>
      <c r="AU55" s="607"/>
      <c r="AV55" s="607"/>
      <c r="AW55" s="607"/>
      <c r="AX55" s="607"/>
      <c r="AY55" s="510">
        <f>SUM(AM55:AX55)</f>
        <v>0</v>
      </c>
      <c r="AZ55" s="504"/>
      <c r="BA55" s="1151"/>
    </row>
    <row r="56" spans="1:54" ht="15" customHeight="1" x14ac:dyDescent="0.3">
      <c r="A56" s="508"/>
      <c r="B56" s="527" t="s">
        <v>319</v>
      </c>
      <c r="C56" s="607"/>
      <c r="D56" s="607"/>
      <c r="E56" s="607"/>
      <c r="F56" s="607"/>
      <c r="G56" s="607"/>
      <c r="H56" s="607"/>
      <c r="I56" s="607"/>
      <c r="J56" s="607"/>
      <c r="K56" s="607"/>
      <c r="L56" s="607"/>
      <c r="M56" s="607"/>
      <c r="N56" s="607"/>
      <c r="O56" s="510">
        <f t="shared" si="4"/>
        <v>0</v>
      </c>
      <c r="P56" s="504"/>
      <c r="Q56" s="1151"/>
      <c r="S56" s="508"/>
      <c r="T56" s="527" t="s">
        <v>319</v>
      </c>
      <c r="U56" s="607"/>
      <c r="V56" s="607"/>
      <c r="W56" s="607"/>
      <c r="X56" s="607"/>
      <c r="Y56" s="607"/>
      <c r="Z56" s="607"/>
      <c r="AA56" s="607"/>
      <c r="AB56" s="607"/>
      <c r="AC56" s="607"/>
      <c r="AD56" s="607"/>
      <c r="AE56" s="607"/>
      <c r="AF56" s="607"/>
      <c r="AG56" s="510">
        <f>SUM(U56:AF56)</f>
        <v>0</v>
      </c>
      <c r="AH56" s="504"/>
      <c r="AI56" s="1151"/>
      <c r="AK56" s="508"/>
      <c r="AL56" s="527" t="s">
        <v>319</v>
      </c>
      <c r="AM56" s="607"/>
      <c r="AN56" s="607"/>
      <c r="AO56" s="607"/>
      <c r="AP56" s="607"/>
      <c r="AQ56" s="607"/>
      <c r="AR56" s="607"/>
      <c r="AS56" s="607"/>
      <c r="AT56" s="607"/>
      <c r="AU56" s="607"/>
      <c r="AV56" s="607"/>
      <c r="AW56" s="607"/>
      <c r="AX56" s="607"/>
      <c r="AY56" s="510">
        <f>SUM(AM56:AX56)</f>
        <v>0</v>
      </c>
      <c r="AZ56" s="504"/>
      <c r="BA56" s="1151"/>
    </row>
    <row r="57" spans="1:54" ht="15" customHeight="1" x14ac:dyDescent="0.3">
      <c r="A57" s="508"/>
      <c r="B57" s="527" t="s">
        <v>750</v>
      </c>
      <c r="C57" s="607"/>
      <c r="D57" s="607"/>
      <c r="E57" s="607"/>
      <c r="F57" s="607"/>
      <c r="G57" s="607"/>
      <c r="H57" s="607"/>
      <c r="I57" s="607"/>
      <c r="J57" s="607"/>
      <c r="K57" s="607"/>
      <c r="L57" s="607"/>
      <c r="M57" s="607"/>
      <c r="N57" s="607"/>
      <c r="O57" s="510">
        <f t="shared" si="4"/>
        <v>0</v>
      </c>
      <c r="P57" s="504"/>
      <c r="Q57" s="1151"/>
      <c r="S57" s="508"/>
      <c r="T57" s="527" t="s">
        <v>750</v>
      </c>
      <c r="U57" s="607"/>
      <c r="V57" s="607"/>
      <c r="W57" s="607"/>
      <c r="X57" s="607"/>
      <c r="Y57" s="607"/>
      <c r="Z57" s="607"/>
      <c r="AA57" s="607"/>
      <c r="AB57" s="607"/>
      <c r="AC57" s="607"/>
      <c r="AD57" s="607"/>
      <c r="AE57" s="607"/>
      <c r="AF57" s="607"/>
      <c r="AG57" s="510">
        <f t="shared" ref="AG57:AG65" si="9">SUM(U57:AF57)</f>
        <v>0</v>
      </c>
      <c r="AH57" s="504"/>
      <c r="AI57" s="1151"/>
      <c r="AK57" s="508"/>
      <c r="AL57" s="527" t="s">
        <v>750</v>
      </c>
      <c r="AM57" s="607"/>
      <c r="AN57" s="607"/>
      <c r="AO57" s="607"/>
      <c r="AP57" s="607"/>
      <c r="AQ57" s="607"/>
      <c r="AR57" s="607"/>
      <c r="AS57" s="607"/>
      <c r="AT57" s="607"/>
      <c r="AU57" s="607"/>
      <c r="AV57" s="607"/>
      <c r="AW57" s="607"/>
      <c r="AX57" s="607"/>
      <c r="AY57" s="510">
        <f t="shared" ref="AY57:AY65" si="10">SUM(AM57:AX57)</f>
        <v>0</v>
      </c>
      <c r="AZ57" s="504"/>
      <c r="BA57" s="1151"/>
    </row>
    <row r="58" spans="1:54" ht="15" customHeight="1" x14ac:dyDescent="0.3">
      <c r="A58" s="508"/>
      <c r="B58" s="527" t="s">
        <v>320</v>
      </c>
      <c r="C58" s="607"/>
      <c r="D58" s="607"/>
      <c r="E58" s="607"/>
      <c r="F58" s="607"/>
      <c r="G58" s="607"/>
      <c r="H58" s="607"/>
      <c r="I58" s="607"/>
      <c r="J58" s="607"/>
      <c r="K58" s="607"/>
      <c r="L58" s="607"/>
      <c r="M58" s="607"/>
      <c r="N58" s="607"/>
      <c r="O58" s="510">
        <f t="shared" si="4"/>
        <v>0</v>
      </c>
      <c r="P58" s="504"/>
      <c r="Q58" s="1151"/>
      <c r="S58" s="508"/>
      <c r="T58" s="527" t="s">
        <v>320</v>
      </c>
      <c r="U58" s="607"/>
      <c r="V58" s="607"/>
      <c r="W58" s="607"/>
      <c r="X58" s="607"/>
      <c r="Y58" s="607"/>
      <c r="Z58" s="607"/>
      <c r="AA58" s="607"/>
      <c r="AB58" s="607"/>
      <c r="AC58" s="607"/>
      <c r="AD58" s="607"/>
      <c r="AE58" s="607"/>
      <c r="AF58" s="607"/>
      <c r="AG58" s="510">
        <f t="shared" si="9"/>
        <v>0</v>
      </c>
      <c r="AH58" s="504"/>
      <c r="AI58" s="1151"/>
      <c r="AK58" s="508"/>
      <c r="AL58" s="527" t="s">
        <v>320</v>
      </c>
      <c r="AM58" s="607"/>
      <c r="AN58" s="607"/>
      <c r="AO58" s="607"/>
      <c r="AP58" s="607"/>
      <c r="AQ58" s="607"/>
      <c r="AR58" s="607"/>
      <c r="AS58" s="607"/>
      <c r="AT58" s="607"/>
      <c r="AU58" s="607"/>
      <c r="AV58" s="607"/>
      <c r="AW58" s="607"/>
      <c r="AX58" s="607"/>
      <c r="AY58" s="510">
        <f t="shared" si="10"/>
        <v>0</v>
      </c>
      <c r="AZ58" s="504"/>
      <c r="BA58" s="1151"/>
    </row>
    <row r="59" spans="1:54" ht="15" customHeight="1" x14ac:dyDescent="0.3">
      <c r="A59" s="508"/>
      <c r="B59" s="527" t="s">
        <v>321</v>
      </c>
      <c r="C59" s="607"/>
      <c r="D59" s="607"/>
      <c r="E59" s="607"/>
      <c r="F59" s="607"/>
      <c r="G59" s="607"/>
      <c r="H59" s="607"/>
      <c r="I59" s="607"/>
      <c r="J59" s="607"/>
      <c r="K59" s="607"/>
      <c r="L59" s="607"/>
      <c r="M59" s="607"/>
      <c r="N59" s="607"/>
      <c r="O59" s="510">
        <f t="shared" si="4"/>
        <v>0</v>
      </c>
      <c r="P59" s="504"/>
      <c r="Q59" s="1151"/>
      <c r="S59" s="508"/>
      <c r="T59" s="527" t="s">
        <v>321</v>
      </c>
      <c r="U59" s="607"/>
      <c r="V59" s="607"/>
      <c r="W59" s="607"/>
      <c r="X59" s="607"/>
      <c r="Y59" s="607"/>
      <c r="Z59" s="607"/>
      <c r="AA59" s="607"/>
      <c r="AB59" s="607"/>
      <c r="AC59" s="607"/>
      <c r="AD59" s="607"/>
      <c r="AE59" s="607"/>
      <c r="AF59" s="607"/>
      <c r="AG59" s="510">
        <f t="shared" si="9"/>
        <v>0</v>
      </c>
      <c r="AH59" s="504"/>
      <c r="AI59" s="1151"/>
      <c r="AK59" s="508"/>
      <c r="AL59" s="527" t="s">
        <v>321</v>
      </c>
      <c r="AM59" s="607"/>
      <c r="AN59" s="607"/>
      <c r="AO59" s="607"/>
      <c r="AP59" s="607"/>
      <c r="AQ59" s="607"/>
      <c r="AR59" s="607"/>
      <c r="AS59" s="607"/>
      <c r="AT59" s="607"/>
      <c r="AU59" s="607"/>
      <c r="AV59" s="607"/>
      <c r="AW59" s="607"/>
      <c r="AX59" s="607"/>
      <c r="AY59" s="510">
        <f t="shared" si="10"/>
        <v>0</v>
      </c>
      <c r="AZ59" s="504"/>
      <c r="BA59" s="1151"/>
    </row>
    <row r="60" spans="1:54" ht="15" customHeight="1" x14ac:dyDescent="0.3">
      <c r="A60" s="508"/>
      <c r="B60" s="527" t="s">
        <v>322</v>
      </c>
      <c r="C60" s="607"/>
      <c r="D60" s="607"/>
      <c r="E60" s="607"/>
      <c r="F60" s="607"/>
      <c r="G60" s="607"/>
      <c r="H60" s="607"/>
      <c r="I60" s="607"/>
      <c r="J60" s="607"/>
      <c r="K60" s="607"/>
      <c r="L60" s="607"/>
      <c r="M60" s="607"/>
      <c r="N60" s="607"/>
      <c r="O60" s="510">
        <f t="shared" si="4"/>
        <v>0</v>
      </c>
      <c r="P60" s="504"/>
      <c r="Q60" s="1151"/>
      <c r="S60" s="508"/>
      <c r="T60" s="527" t="s">
        <v>322</v>
      </c>
      <c r="U60" s="607"/>
      <c r="V60" s="607"/>
      <c r="W60" s="607"/>
      <c r="X60" s="607"/>
      <c r="Y60" s="607"/>
      <c r="Z60" s="607"/>
      <c r="AA60" s="607"/>
      <c r="AB60" s="607"/>
      <c r="AC60" s="607"/>
      <c r="AD60" s="607"/>
      <c r="AE60" s="607"/>
      <c r="AF60" s="607"/>
      <c r="AG60" s="510">
        <f t="shared" si="9"/>
        <v>0</v>
      </c>
      <c r="AH60" s="504"/>
      <c r="AI60" s="1151"/>
      <c r="AK60" s="508"/>
      <c r="AL60" s="527" t="s">
        <v>322</v>
      </c>
      <c r="AM60" s="607"/>
      <c r="AN60" s="607"/>
      <c r="AO60" s="607"/>
      <c r="AP60" s="607"/>
      <c r="AQ60" s="607"/>
      <c r="AR60" s="607"/>
      <c r="AS60" s="607"/>
      <c r="AT60" s="607"/>
      <c r="AU60" s="607"/>
      <c r="AV60" s="607"/>
      <c r="AW60" s="607"/>
      <c r="AX60" s="607"/>
      <c r="AY60" s="510">
        <f t="shared" si="10"/>
        <v>0</v>
      </c>
      <c r="AZ60" s="504"/>
      <c r="BA60" s="1151"/>
    </row>
    <row r="61" spans="1:54" ht="15" customHeight="1" x14ac:dyDescent="0.3">
      <c r="A61" s="508"/>
      <c r="B61" s="527" t="s">
        <v>298</v>
      </c>
      <c r="C61" s="607"/>
      <c r="D61" s="607"/>
      <c r="E61" s="607"/>
      <c r="F61" s="607"/>
      <c r="G61" s="607"/>
      <c r="H61" s="607"/>
      <c r="I61" s="607"/>
      <c r="J61" s="607"/>
      <c r="K61" s="607"/>
      <c r="L61" s="607"/>
      <c r="M61" s="607"/>
      <c r="N61" s="607"/>
      <c r="O61" s="510">
        <f t="shared" si="4"/>
        <v>0</v>
      </c>
      <c r="P61" s="504"/>
      <c r="Q61" s="1151"/>
      <c r="S61" s="508"/>
      <c r="T61" s="527" t="s">
        <v>298</v>
      </c>
      <c r="U61" s="607"/>
      <c r="V61" s="607"/>
      <c r="W61" s="607"/>
      <c r="X61" s="607"/>
      <c r="Y61" s="607"/>
      <c r="Z61" s="607"/>
      <c r="AA61" s="607"/>
      <c r="AB61" s="607"/>
      <c r="AC61" s="607"/>
      <c r="AD61" s="607"/>
      <c r="AE61" s="607"/>
      <c r="AF61" s="607"/>
      <c r="AG61" s="510">
        <f t="shared" si="9"/>
        <v>0</v>
      </c>
      <c r="AH61" s="504"/>
      <c r="AI61" s="1151"/>
      <c r="AK61" s="508"/>
      <c r="AL61" s="527" t="s">
        <v>298</v>
      </c>
      <c r="AM61" s="607"/>
      <c r="AN61" s="607"/>
      <c r="AO61" s="607"/>
      <c r="AP61" s="607"/>
      <c r="AQ61" s="607"/>
      <c r="AR61" s="607"/>
      <c r="AS61" s="607"/>
      <c r="AT61" s="607"/>
      <c r="AU61" s="607"/>
      <c r="AV61" s="607"/>
      <c r="AW61" s="607"/>
      <c r="AX61" s="607"/>
      <c r="AY61" s="510">
        <f t="shared" si="10"/>
        <v>0</v>
      </c>
      <c r="AZ61" s="504"/>
      <c r="BA61" s="1151"/>
    </row>
    <row r="62" spans="1:54" ht="15" customHeight="1" x14ac:dyDescent="0.3">
      <c r="A62" s="508"/>
      <c r="B62" s="527" t="s">
        <v>323</v>
      </c>
      <c r="C62" s="607"/>
      <c r="D62" s="607"/>
      <c r="E62" s="607"/>
      <c r="F62" s="607"/>
      <c r="G62" s="607"/>
      <c r="H62" s="607"/>
      <c r="I62" s="607"/>
      <c r="J62" s="607"/>
      <c r="K62" s="607"/>
      <c r="L62" s="607"/>
      <c r="M62" s="607"/>
      <c r="N62" s="607"/>
      <c r="O62" s="510">
        <f t="shared" si="4"/>
        <v>0</v>
      </c>
      <c r="P62" s="504"/>
      <c r="Q62" s="1151"/>
      <c r="S62" s="508"/>
      <c r="T62" s="527" t="s">
        <v>323</v>
      </c>
      <c r="U62" s="607"/>
      <c r="V62" s="607"/>
      <c r="W62" s="607"/>
      <c r="X62" s="607"/>
      <c r="Y62" s="607"/>
      <c r="Z62" s="607"/>
      <c r="AA62" s="607"/>
      <c r="AB62" s="607"/>
      <c r="AC62" s="607"/>
      <c r="AD62" s="607"/>
      <c r="AE62" s="607"/>
      <c r="AF62" s="607"/>
      <c r="AG62" s="510">
        <f t="shared" si="9"/>
        <v>0</v>
      </c>
      <c r="AH62" s="504"/>
      <c r="AI62" s="1151"/>
      <c r="AK62" s="508"/>
      <c r="AL62" s="527" t="s">
        <v>323</v>
      </c>
      <c r="AM62" s="607"/>
      <c r="AN62" s="607"/>
      <c r="AO62" s="607"/>
      <c r="AP62" s="607"/>
      <c r="AQ62" s="607"/>
      <c r="AR62" s="607"/>
      <c r="AS62" s="607"/>
      <c r="AT62" s="607"/>
      <c r="AU62" s="607"/>
      <c r="AV62" s="607"/>
      <c r="AW62" s="607"/>
      <c r="AX62" s="607"/>
      <c r="AY62" s="510">
        <f t="shared" si="10"/>
        <v>0</v>
      </c>
      <c r="AZ62" s="504"/>
      <c r="BA62" s="1151"/>
    </row>
    <row r="63" spans="1:54" ht="15" customHeight="1" x14ac:dyDescent="0.3">
      <c r="A63" s="508"/>
      <c r="B63" s="527" t="s">
        <v>324</v>
      </c>
      <c r="C63" s="607"/>
      <c r="D63" s="607"/>
      <c r="E63" s="607"/>
      <c r="F63" s="607"/>
      <c r="G63" s="607"/>
      <c r="H63" s="607"/>
      <c r="I63" s="607"/>
      <c r="J63" s="607"/>
      <c r="K63" s="607"/>
      <c r="L63" s="607"/>
      <c r="M63" s="607"/>
      <c r="N63" s="607"/>
      <c r="O63" s="510">
        <f t="shared" si="4"/>
        <v>0</v>
      </c>
      <c r="P63" s="504"/>
      <c r="Q63" s="1151"/>
      <c r="S63" s="508"/>
      <c r="T63" s="527" t="s">
        <v>324</v>
      </c>
      <c r="U63" s="607"/>
      <c r="V63" s="607"/>
      <c r="W63" s="607"/>
      <c r="X63" s="607"/>
      <c r="Y63" s="607"/>
      <c r="Z63" s="607"/>
      <c r="AA63" s="607"/>
      <c r="AB63" s="607"/>
      <c r="AC63" s="607"/>
      <c r="AD63" s="607"/>
      <c r="AE63" s="607"/>
      <c r="AF63" s="607"/>
      <c r="AG63" s="510">
        <f t="shared" si="9"/>
        <v>0</v>
      </c>
      <c r="AH63" s="504"/>
      <c r="AI63" s="1151"/>
      <c r="AK63" s="508"/>
      <c r="AL63" s="527" t="s">
        <v>324</v>
      </c>
      <c r="AM63" s="607"/>
      <c r="AN63" s="607"/>
      <c r="AO63" s="607"/>
      <c r="AP63" s="607"/>
      <c r="AQ63" s="607"/>
      <c r="AR63" s="607"/>
      <c r="AS63" s="607"/>
      <c r="AT63" s="607"/>
      <c r="AU63" s="607"/>
      <c r="AV63" s="607"/>
      <c r="AW63" s="607"/>
      <c r="AX63" s="607"/>
      <c r="AY63" s="510">
        <f t="shared" si="10"/>
        <v>0</v>
      </c>
      <c r="AZ63" s="504"/>
      <c r="BA63" s="1151"/>
    </row>
    <row r="64" spans="1:54" ht="15" customHeight="1" x14ac:dyDescent="0.3">
      <c r="A64" s="532"/>
      <c r="B64" s="533" t="s">
        <v>396</v>
      </c>
      <c r="C64" s="615"/>
      <c r="D64" s="615"/>
      <c r="E64" s="615"/>
      <c r="F64" s="615"/>
      <c r="G64" s="615"/>
      <c r="H64" s="615"/>
      <c r="I64" s="615"/>
      <c r="J64" s="615"/>
      <c r="K64" s="615"/>
      <c r="L64" s="615"/>
      <c r="M64" s="615"/>
      <c r="N64" s="615"/>
      <c r="O64" s="510">
        <f t="shared" si="4"/>
        <v>0</v>
      </c>
      <c r="P64" s="504"/>
      <c r="Q64" s="1151"/>
      <c r="S64" s="532"/>
      <c r="T64" s="533" t="s">
        <v>396</v>
      </c>
      <c r="U64" s="615"/>
      <c r="V64" s="615"/>
      <c r="W64" s="615"/>
      <c r="X64" s="615"/>
      <c r="Y64" s="615"/>
      <c r="Z64" s="615"/>
      <c r="AA64" s="615"/>
      <c r="AB64" s="615"/>
      <c r="AC64" s="615"/>
      <c r="AD64" s="615"/>
      <c r="AE64" s="615"/>
      <c r="AF64" s="615"/>
      <c r="AG64" s="510">
        <f t="shared" si="9"/>
        <v>0</v>
      </c>
      <c r="AH64" s="504"/>
      <c r="AI64" s="1151"/>
      <c r="AK64" s="532"/>
      <c r="AL64" s="533" t="s">
        <v>396</v>
      </c>
      <c r="AM64" s="615"/>
      <c r="AN64" s="615"/>
      <c r="AO64" s="615"/>
      <c r="AP64" s="615"/>
      <c r="AQ64" s="615"/>
      <c r="AR64" s="615"/>
      <c r="AS64" s="615"/>
      <c r="AT64" s="615"/>
      <c r="AU64" s="615"/>
      <c r="AV64" s="615"/>
      <c r="AW64" s="615"/>
      <c r="AX64" s="615"/>
      <c r="AY64" s="510">
        <f t="shared" si="10"/>
        <v>0</v>
      </c>
      <c r="AZ64" s="504"/>
      <c r="BA64" s="1151"/>
    </row>
    <row r="65" spans="1:54" ht="15" customHeight="1" x14ac:dyDescent="0.3">
      <c r="A65" s="511"/>
      <c r="B65" s="613" t="s">
        <v>363</v>
      </c>
      <c r="C65" s="609"/>
      <c r="D65" s="609"/>
      <c r="E65" s="609"/>
      <c r="F65" s="609"/>
      <c r="G65" s="609"/>
      <c r="H65" s="609"/>
      <c r="I65" s="609"/>
      <c r="J65" s="609"/>
      <c r="K65" s="609"/>
      <c r="L65" s="609"/>
      <c r="M65" s="609"/>
      <c r="N65" s="609"/>
      <c r="O65" s="513">
        <f t="shared" si="4"/>
        <v>0</v>
      </c>
      <c r="P65" s="504"/>
      <c r="Q65" s="1152"/>
      <c r="S65" s="511"/>
      <c r="T65" s="613" t="s">
        <v>363</v>
      </c>
      <c r="U65" s="609"/>
      <c r="V65" s="609"/>
      <c r="W65" s="609"/>
      <c r="X65" s="609"/>
      <c r="Y65" s="609"/>
      <c r="Z65" s="609"/>
      <c r="AA65" s="609"/>
      <c r="AB65" s="609"/>
      <c r="AC65" s="609"/>
      <c r="AD65" s="609"/>
      <c r="AE65" s="609"/>
      <c r="AF65" s="609"/>
      <c r="AG65" s="513">
        <f t="shared" si="9"/>
        <v>0</v>
      </c>
      <c r="AH65" s="504"/>
      <c r="AI65" s="1152"/>
      <c r="AK65" s="511"/>
      <c r="AL65" s="613" t="s">
        <v>363</v>
      </c>
      <c r="AM65" s="609"/>
      <c r="AN65" s="609"/>
      <c r="AO65" s="609"/>
      <c r="AP65" s="609"/>
      <c r="AQ65" s="609"/>
      <c r="AR65" s="609"/>
      <c r="AS65" s="609"/>
      <c r="AT65" s="609"/>
      <c r="AU65" s="609"/>
      <c r="AV65" s="609"/>
      <c r="AW65" s="609"/>
      <c r="AX65" s="609"/>
      <c r="AY65" s="513">
        <f t="shared" si="10"/>
        <v>0</v>
      </c>
      <c r="AZ65" s="504"/>
      <c r="BA65" s="1152"/>
    </row>
    <row r="66" spans="1:54" ht="15" customHeight="1" x14ac:dyDescent="0.3">
      <c r="A66" s="521"/>
      <c r="B66" s="522" t="s">
        <v>79</v>
      </c>
      <c r="C66" s="523"/>
      <c r="D66" s="523"/>
      <c r="E66" s="523"/>
      <c r="F66" s="523"/>
      <c r="G66" s="523"/>
      <c r="H66" s="523"/>
      <c r="I66" s="523"/>
      <c r="J66" s="523"/>
      <c r="K66" s="523"/>
      <c r="L66" s="523"/>
      <c r="M66" s="523"/>
      <c r="N66" s="523"/>
      <c r="O66" s="524"/>
      <c r="P66" s="519"/>
      <c r="Q66" s="520"/>
      <c r="S66" s="528"/>
      <c r="T66" s="529" t="s">
        <v>79</v>
      </c>
      <c r="U66" s="530"/>
      <c r="V66" s="530"/>
      <c r="W66" s="530"/>
      <c r="X66" s="530"/>
      <c r="Y66" s="530"/>
      <c r="Z66" s="530"/>
      <c r="AA66" s="530"/>
      <c r="AB66" s="530"/>
      <c r="AC66" s="530"/>
      <c r="AD66" s="530"/>
      <c r="AE66" s="530"/>
      <c r="AF66" s="530"/>
      <c r="AG66" s="531"/>
      <c r="AH66" s="519"/>
      <c r="AI66" s="520"/>
      <c r="AK66" s="528"/>
      <c r="AL66" s="529" t="s">
        <v>79</v>
      </c>
      <c r="AM66" s="530"/>
      <c r="AN66" s="530"/>
      <c r="AO66" s="530"/>
      <c r="AP66" s="530"/>
      <c r="AQ66" s="530"/>
      <c r="AR66" s="530"/>
      <c r="AS66" s="530"/>
      <c r="AT66" s="530"/>
      <c r="AU66" s="530"/>
      <c r="AV66" s="530"/>
      <c r="AW66" s="530"/>
      <c r="AX66" s="530"/>
      <c r="AY66" s="531"/>
      <c r="AZ66" s="519"/>
      <c r="BA66" s="520"/>
    </row>
    <row r="67" spans="1:54" ht="15" customHeight="1" x14ac:dyDescent="0.3">
      <c r="A67" s="505"/>
      <c r="B67" s="526" t="s">
        <v>325</v>
      </c>
      <c r="C67" s="612"/>
      <c r="D67" s="612"/>
      <c r="E67" s="612"/>
      <c r="F67" s="612"/>
      <c r="G67" s="612"/>
      <c r="H67" s="612"/>
      <c r="I67" s="612"/>
      <c r="J67" s="612"/>
      <c r="K67" s="612"/>
      <c r="L67" s="612"/>
      <c r="M67" s="612"/>
      <c r="N67" s="612"/>
      <c r="O67" s="507">
        <f t="shared" si="4"/>
        <v>0</v>
      </c>
      <c r="P67" s="504"/>
      <c r="Q67" s="1150"/>
      <c r="S67" s="505"/>
      <c r="T67" s="526" t="s">
        <v>325</v>
      </c>
      <c r="U67" s="612"/>
      <c r="V67" s="612"/>
      <c r="W67" s="612"/>
      <c r="X67" s="612"/>
      <c r="Y67" s="612"/>
      <c r="Z67" s="612"/>
      <c r="AA67" s="612"/>
      <c r="AB67" s="612"/>
      <c r="AC67" s="612"/>
      <c r="AD67" s="612"/>
      <c r="AE67" s="612"/>
      <c r="AF67" s="612"/>
      <c r="AG67" s="507">
        <f t="shared" ref="AG67:AG79" si="11">SUM(U67:AF67)</f>
        <v>0</v>
      </c>
      <c r="AH67" s="504"/>
      <c r="AI67" s="1150"/>
      <c r="AK67" s="505"/>
      <c r="AL67" s="526" t="s">
        <v>325</v>
      </c>
      <c r="AM67" s="612"/>
      <c r="AN67" s="612"/>
      <c r="AO67" s="612"/>
      <c r="AP67" s="612"/>
      <c r="AQ67" s="612"/>
      <c r="AR67" s="612"/>
      <c r="AS67" s="612"/>
      <c r="AT67" s="612"/>
      <c r="AU67" s="612"/>
      <c r="AV67" s="612"/>
      <c r="AW67" s="612"/>
      <c r="AX67" s="612"/>
      <c r="AY67" s="507">
        <f t="shared" ref="AY67:AY79" si="12">SUM(AM67:AX67)</f>
        <v>0</v>
      </c>
      <c r="AZ67" s="504"/>
      <c r="BA67" s="1150"/>
    </row>
    <row r="68" spans="1:54" ht="15" customHeight="1" x14ac:dyDescent="0.3">
      <c r="A68" s="508"/>
      <c r="B68" s="527" t="s">
        <v>354</v>
      </c>
      <c r="C68" s="607"/>
      <c r="D68" s="607"/>
      <c r="E68" s="607"/>
      <c r="F68" s="607"/>
      <c r="G68" s="607"/>
      <c r="H68" s="607"/>
      <c r="I68" s="607"/>
      <c r="J68" s="607"/>
      <c r="K68" s="607"/>
      <c r="L68" s="607"/>
      <c r="M68" s="607"/>
      <c r="N68" s="607"/>
      <c r="O68" s="510">
        <f t="shared" si="4"/>
        <v>0</v>
      </c>
      <c r="P68" s="504"/>
      <c r="Q68" s="1151"/>
      <c r="S68" s="508"/>
      <c r="T68" s="527" t="s">
        <v>354</v>
      </c>
      <c r="U68" s="607"/>
      <c r="V68" s="607"/>
      <c r="W68" s="607"/>
      <c r="X68" s="607"/>
      <c r="Y68" s="607"/>
      <c r="Z68" s="607"/>
      <c r="AA68" s="607"/>
      <c r="AB68" s="607"/>
      <c r="AC68" s="607"/>
      <c r="AD68" s="607"/>
      <c r="AE68" s="607"/>
      <c r="AF68" s="607"/>
      <c r="AG68" s="510">
        <f t="shared" si="11"/>
        <v>0</v>
      </c>
      <c r="AH68" s="504"/>
      <c r="AI68" s="1151"/>
      <c r="AK68" s="508"/>
      <c r="AL68" s="527" t="s">
        <v>354</v>
      </c>
      <c r="AM68" s="607"/>
      <c r="AN68" s="607"/>
      <c r="AO68" s="607"/>
      <c r="AP68" s="607"/>
      <c r="AQ68" s="607"/>
      <c r="AR68" s="607"/>
      <c r="AS68" s="607"/>
      <c r="AT68" s="607"/>
      <c r="AU68" s="607"/>
      <c r="AV68" s="607"/>
      <c r="AW68" s="607"/>
      <c r="AX68" s="607"/>
      <c r="AY68" s="510">
        <f t="shared" si="12"/>
        <v>0</v>
      </c>
      <c r="AZ68" s="504"/>
      <c r="BA68" s="1151"/>
    </row>
    <row r="69" spans="1:54" ht="15" customHeight="1" x14ac:dyDescent="0.3">
      <c r="A69" s="508"/>
      <c r="B69" s="527" t="s">
        <v>326</v>
      </c>
      <c r="C69" s="607"/>
      <c r="D69" s="607"/>
      <c r="E69" s="607"/>
      <c r="F69" s="607"/>
      <c r="G69" s="607"/>
      <c r="H69" s="607"/>
      <c r="I69" s="607"/>
      <c r="J69" s="607"/>
      <c r="K69" s="607"/>
      <c r="L69" s="607"/>
      <c r="M69" s="607"/>
      <c r="N69" s="607"/>
      <c r="O69" s="510">
        <f t="shared" si="4"/>
        <v>0</v>
      </c>
      <c r="P69" s="504"/>
      <c r="Q69" s="1151"/>
      <c r="S69" s="508"/>
      <c r="T69" s="527" t="s">
        <v>326</v>
      </c>
      <c r="U69" s="607"/>
      <c r="V69" s="607"/>
      <c r="W69" s="607"/>
      <c r="X69" s="607"/>
      <c r="Y69" s="607"/>
      <c r="Z69" s="607"/>
      <c r="AA69" s="607"/>
      <c r="AB69" s="607"/>
      <c r="AC69" s="607"/>
      <c r="AD69" s="607"/>
      <c r="AE69" s="607"/>
      <c r="AF69" s="607"/>
      <c r="AG69" s="510">
        <f t="shared" si="11"/>
        <v>0</v>
      </c>
      <c r="AH69" s="504"/>
      <c r="AI69" s="1151"/>
      <c r="AK69" s="508"/>
      <c r="AL69" s="527" t="s">
        <v>326</v>
      </c>
      <c r="AM69" s="607"/>
      <c r="AN69" s="607"/>
      <c r="AO69" s="607"/>
      <c r="AP69" s="607"/>
      <c r="AQ69" s="607"/>
      <c r="AR69" s="607"/>
      <c r="AS69" s="607"/>
      <c r="AT69" s="607"/>
      <c r="AU69" s="607"/>
      <c r="AV69" s="607"/>
      <c r="AW69" s="607"/>
      <c r="AX69" s="607"/>
      <c r="AY69" s="510">
        <f t="shared" si="12"/>
        <v>0</v>
      </c>
      <c r="AZ69" s="504"/>
      <c r="BA69" s="1151"/>
    </row>
    <row r="70" spans="1:54" ht="15" customHeight="1" x14ac:dyDescent="0.3">
      <c r="A70" s="508"/>
      <c r="B70" s="527" t="s">
        <v>452</v>
      </c>
      <c r="C70" s="607"/>
      <c r="D70" s="607"/>
      <c r="E70" s="607"/>
      <c r="F70" s="607"/>
      <c r="G70" s="607"/>
      <c r="H70" s="607"/>
      <c r="I70" s="607"/>
      <c r="J70" s="607"/>
      <c r="K70" s="607"/>
      <c r="L70" s="607"/>
      <c r="M70" s="607"/>
      <c r="N70" s="607"/>
      <c r="O70" s="510">
        <f>SUM(C70:N70)</f>
        <v>0</v>
      </c>
      <c r="P70" s="504"/>
      <c r="Q70" s="1151"/>
      <c r="S70" s="508"/>
      <c r="T70" s="527" t="s">
        <v>452</v>
      </c>
      <c r="U70" s="607"/>
      <c r="V70" s="607"/>
      <c r="W70" s="607"/>
      <c r="X70" s="607"/>
      <c r="Y70" s="607"/>
      <c r="Z70" s="607"/>
      <c r="AA70" s="607"/>
      <c r="AB70" s="607"/>
      <c r="AC70" s="607"/>
      <c r="AD70" s="607"/>
      <c r="AE70" s="607"/>
      <c r="AF70" s="607"/>
      <c r="AG70" s="510">
        <f>SUM(U70:AF70)</f>
        <v>0</v>
      </c>
      <c r="AH70" s="504"/>
      <c r="AI70" s="1151"/>
      <c r="AK70" s="508"/>
      <c r="AL70" s="527" t="s">
        <v>452</v>
      </c>
      <c r="AM70" s="607"/>
      <c r="AN70" s="607"/>
      <c r="AO70" s="607"/>
      <c r="AP70" s="607"/>
      <c r="AQ70" s="607"/>
      <c r="AR70" s="607"/>
      <c r="AS70" s="607"/>
      <c r="AT70" s="607"/>
      <c r="AU70" s="607"/>
      <c r="AV70" s="607"/>
      <c r="AW70" s="607"/>
      <c r="AX70" s="607"/>
      <c r="AY70" s="510">
        <f>SUM(AM70:AX70)</f>
        <v>0</v>
      </c>
      <c r="AZ70" s="504"/>
      <c r="BA70" s="1151"/>
    </row>
    <row r="71" spans="1:54" ht="15" customHeight="1" x14ac:dyDescent="0.3">
      <c r="A71" s="508"/>
      <c r="B71" s="527" t="s">
        <v>453</v>
      </c>
      <c r="C71" s="607"/>
      <c r="D71" s="607"/>
      <c r="E71" s="607"/>
      <c r="F71" s="607"/>
      <c r="G71" s="607"/>
      <c r="H71" s="607"/>
      <c r="I71" s="607"/>
      <c r="J71" s="607"/>
      <c r="K71" s="607"/>
      <c r="L71" s="607"/>
      <c r="M71" s="607"/>
      <c r="N71" s="607"/>
      <c r="O71" s="510">
        <f>SUM(C71:N71)</f>
        <v>0</v>
      </c>
      <c r="P71" s="504"/>
      <c r="Q71" s="1151"/>
      <c r="S71" s="508"/>
      <c r="T71" s="527" t="s">
        <v>453</v>
      </c>
      <c r="U71" s="607"/>
      <c r="V71" s="607"/>
      <c r="W71" s="607"/>
      <c r="X71" s="607"/>
      <c r="Y71" s="607"/>
      <c r="Z71" s="607"/>
      <c r="AA71" s="607"/>
      <c r="AB71" s="607"/>
      <c r="AC71" s="607"/>
      <c r="AD71" s="607"/>
      <c r="AE71" s="607"/>
      <c r="AF71" s="607"/>
      <c r="AG71" s="510">
        <f>SUM(U71:AF71)</f>
        <v>0</v>
      </c>
      <c r="AH71" s="504"/>
      <c r="AI71" s="1151"/>
      <c r="AK71" s="508"/>
      <c r="AL71" s="527" t="s">
        <v>453</v>
      </c>
      <c r="AM71" s="607"/>
      <c r="AN71" s="607"/>
      <c r="AO71" s="607"/>
      <c r="AP71" s="607"/>
      <c r="AQ71" s="607"/>
      <c r="AR71" s="607"/>
      <c r="AS71" s="607"/>
      <c r="AT71" s="607"/>
      <c r="AU71" s="607"/>
      <c r="AV71" s="607"/>
      <c r="AW71" s="607"/>
      <c r="AX71" s="607"/>
      <c r="AY71" s="510">
        <f>SUM(AM71:AX71)</f>
        <v>0</v>
      </c>
      <c r="AZ71" s="504"/>
      <c r="BA71" s="1151"/>
    </row>
    <row r="72" spans="1:54" ht="15" customHeight="1" x14ac:dyDescent="0.3">
      <c r="A72" s="508"/>
      <c r="B72" s="527" t="s">
        <v>327</v>
      </c>
      <c r="C72" s="607"/>
      <c r="D72" s="607"/>
      <c r="E72" s="607"/>
      <c r="F72" s="607"/>
      <c r="G72" s="607"/>
      <c r="H72" s="607"/>
      <c r="I72" s="607"/>
      <c r="J72" s="607"/>
      <c r="K72" s="607"/>
      <c r="L72" s="607"/>
      <c r="M72" s="607"/>
      <c r="N72" s="607"/>
      <c r="O72" s="510">
        <f t="shared" si="4"/>
        <v>0</v>
      </c>
      <c r="P72" s="504"/>
      <c r="Q72" s="1151"/>
      <c r="S72" s="508"/>
      <c r="T72" s="527" t="s">
        <v>327</v>
      </c>
      <c r="U72" s="607"/>
      <c r="V72" s="607"/>
      <c r="W72" s="607"/>
      <c r="X72" s="607"/>
      <c r="Y72" s="607"/>
      <c r="Z72" s="607"/>
      <c r="AA72" s="607"/>
      <c r="AB72" s="607"/>
      <c r="AC72" s="607"/>
      <c r="AD72" s="607"/>
      <c r="AE72" s="607"/>
      <c r="AF72" s="607"/>
      <c r="AG72" s="510">
        <f t="shared" si="11"/>
        <v>0</v>
      </c>
      <c r="AH72" s="504"/>
      <c r="AI72" s="1151"/>
      <c r="AK72" s="508"/>
      <c r="AL72" s="527" t="s">
        <v>327</v>
      </c>
      <c r="AM72" s="607"/>
      <c r="AN72" s="607"/>
      <c r="AO72" s="607"/>
      <c r="AP72" s="607"/>
      <c r="AQ72" s="607"/>
      <c r="AR72" s="607"/>
      <c r="AS72" s="607"/>
      <c r="AT72" s="607"/>
      <c r="AU72" s="607"/>
      <c r="AV72" s="607"/>
      <c r="AW72" s="607"/>
      <c r="AX72" s="607"/>
      <c r="AY72" s="510">
        <f t="shared" si="12"/>
        <v>0</v>
      </c>
      <c r="AZ72" s="504"/>
      <c r="BA72" s="1151"/>
    </row>
    <row r="73" spans="1:54" ht="15" customHeight="1" x14ac:dyDescent="0.3">
      <c r="A73" s="508"/>
      <c r="B73" s="527" t="s">
        <v>328</v>
      </c>
      <c r="C73" s="607"/>
      <c r="D73" s="607"/>
      <c r="E73" s="607"/>
      <c r="F73" s="607"/>
      <c r="G73" s="607"/>
      <c r="H73" s="607"/>
      <c r="I73" s="607"/>
      <c r="J73" s="607"/>
      <c r="K73" s="607"/>
      <c r="L73" s="607"/>
      <c r="M73" s="607"/>
      <c r="N73" s="607"/>
      <c r="O73" s="510">
        <f t="shared" si="4"/>
        <v>0</v>
      </c>
      <c r="P73" s="504"/>
      <c r="Q73" s="1151"/>
      <c r="S73" s="508"/>
      <c r="T73" s="527" t="s">
        <v>328</v>
      </c>
      <c r="U73" s="607"/>
      <c r="V73" s="607"/>
      <c r="W73" s="607"/>
      <c r="X73" s="607"/>
      <c r="Y73" s="607"/>
      <c r="Z73" s="607"/>
      <c r="AA73" s="607"/>
      <c r="AB73" s="607"/>
      <c r="AC73" s="607"/>
      <c r="AD73" s="607"/>
      <c r="AE73" s="607"/>
      <c r="AF73" s="607"/>
      <c r="AG73" s="510">
        <f t="shared" si="11"/>
        <v>0</v>
      </c>
      <c r="AH73" s="504"/>
      <c r="AI73" s="1151"/>
      <c r="AK73" s="508"/>
      <c r="AL73" s="527" t="s">
        <v>328</v>
      </c>
      <c r="AM73" s="607"/>
      <c r="AN73" s="607"/>
      <c r="AO73" s="607"/>
      <c r="AP73" s="607"/>
      <c r="AQ73" s="607"/>
      <c r="AR73" s="607"/>
      <c r="AS73" s="607"/>
      <c r="AT73" s="607"/>
      <c r="AU73" s="607"/>
      <c r="AV73" s="607"/>
      <c r="AW73" s="607"/>
      <c r="AX73" s="607"/>
      <c r="AY73" s="510">
        <f t="shared" si="12"/>
        <v>0</v>
      </c>
      <c r="AZ73" s="504"/>
      <c r="BA73" s="1151"/>
    </row>
    <row r="74" spans="1:54" ht="15" customHeight="1" x14ac:dyDescent="0.3">
      <c r="A74" s="508"/>
      <c r="B74" s="527" t="s">
        <v>330</v>
      </c>
      <c r="C74" s="607"/>
      <c r="D74" s="607"/>
      <c r="E74" s="607"/>
      <c r="F74" s="607"/>
      <c r="G74" s="607"/>
      <c r="H74" s="607"/>
      <c r="I74" s="607"/>
      <c r="J74" s="607"/>
      <c r="K74" s="607"/>
      <c r="L74" s="607"/>
      <c r="M74" s="607"/>
      <c r="N74" s="607"/>
      <c r="O74" s="510">
        <f t="shared" si="4"/>
        <v>0</v>
      </c>
      <c r="P74" s="504"/>
      <c r="Q74" s="1151"/>
      <c r="S74" s="508"/>
      <c r="T74" s="527" t="s">
        <v>330</v>
      </c>
      <c r="U74" s="607"/>
      <c r="V74" s="607"/>
      <c r="W74" s="607"/>
      <c r="X74" s="607"/>
      <c r="Y74" s="607"/>
      <c r="Z74" s="607"/>
      <c r="AA74" s="607"/>
      <c r="AB74" s="607"/>
      <c r="AC74" s="607"/>
      <c r="AD74" s="607"/>
      <c r="AE74" s="607"/>
      <c r="AF74" s="607"/>
      <c r="AG74" s="510">
        <f t="shared" si="11"/>
        <v>0</v>
      </c>
      <c r="AH74" s="504"/>
      <c r="AI74" s="1151"/>
      <c r="AK74" s="508"/>
      <c r="AL74" s="527" t="s">
        <v>330</v>
      </c>
      <c r="AM74" s="607"/>
      <c r="AN74" s="607"/>
      <c r="AO74" s="607"/>
      <c r="AP74" s="607"/>
      <c r="AQ74" s="607"/>
      <c r="AR74" s="607"/>
      <c r="AS74" s="607"/>
      <c r="AT74" s="607"/>
      <c r="AU74" s="607"/>
      <c r="AV74" s="607"/>
      <c r="AW74" s="607"/>
      <c r="AX74" s="607"/>
      <c r="AY74" s="510">
        <f t="shared" si="12"/>
        <v>0</v>
      </c>
      <c r="AZ74" s="504"/>
      <c r="BA74" s="1151"/>
    </row>
    <row r="75" spans="1:54" ht="15" customHeight="1" x14ac:dyDescent="0.3">
      <c r="A75" s="508"/>
      <c r="B75" s="527" t="s">
        <v>331</v>
      </c>
      <c r="C75" s="607"/>
      <c r="D75" s="607"/>
      <c r="E75" s="607"/>
      <c r="F75" s="607"/>
      <c r="G75" s="607"/>
      <c r="H75" s="607"/>
      <c r="I75" s="607"/>
      <c r="J75" s="607"/>
      <c r="K75" s="607"/>
      <c r="L75" s="607"/>
      <c r="M75" s="607"/>
      <c r="N75" s="607"/>
      <c r="O75" s="510">
        <f t="shared" si="4"/>
        <v>0</v>
      </c>
      <c r="P75" s="504"/>
      <c r="Q75" s="1151"/>
      <c r="S75" s="508"/>
      <c r="T75" s="527" t="s">
        <v>331</v>
      </c>
      <c r="U75" s="607"/>
      <c r="V75" s="607"/>
      <c r="W75" s="607"/>
      <c r="X75" s="607"/>
      <c r="Y75" s="607"/>
      <c r="Z75" s="607"/>
      <c r="AA75" s="607"/>
      <c r="AB75" s="607"/>
      <c r="AC75" s="607"/>
      <c r="AD75" s="607"/>
      <c r="AE75" s="607"/>
      <c r="AF75" s="607"/>
      <c r="AG75" s="510">
        <f t="shared" si="11"/>
        <v>0</v>
      </c>
      <c r="AH75" s="504"/>
      <c r="AI75" s="1151"/>
      <c r="AK75" s="508"/>
      <c r="AL75" s="527" t="s">
        <v>331</v>
      </c>
      <c r="AM75" s="607"/>
      <c r="AN75" s="607"/>
      <c r="AO75" s="607"/>
      <c r="AP75" s="607"/>
      <c r="AQ75" s="607"/>
      <c r="AR75" s="607"/>
      <c r="AS75" s="607"/>
      <c r="AT75" s="607"/>
      <c r="AU75" s="607"/>
      <c r="AV75" s="607"/>
      <c r="AW75" s="607"/>
      <c r="AX75" s="607"/>
      <c r="AY75" s="510">
        <f t="shared" si="12"/>
        <v>0</v>
      </c>
      <c r="AZ75" s="504"/>
      <c r="BA75" s="1151"/>
    </row>
    <row r="76" spans="1:54" ht="15" customHeight="1" x14ac:dyDescent="0.3">
      <c r="A76" s="508"/>
      <c r="B76" s="527" t="s">
        <v>329</v>
      </c>
      <c r="C76" s="607"/>
      <c r="D76" s="607"/>
      <c r="E76" s="607"/>
      <c r="F76" s="607"/>
      <c r="G76" s="607"/>
      <c r="H76" s="607"/>
      <c r="I76" s="607"/>
      <c r="J76" s="607"/>
      <c r="K76" s="607"/>
      <c r="L76" s="607"/>
      <c r="M76" s="607"/>
      <c r="N76" s="607"/>
      <c r="O76" s="510">
        <f t="shared" si="4"/>
        <v>0</v>
      </c>
      <c r="P76" s="504"/>
      <c r="Q76" s="1151"/>
      <c r="S76" s="508"/>
      <c r="T76" s="527" t="s">
        <v>329</v>
      </c>
      <c r="U76" s="607"/>
      <c r="V76" s="607"/>
      <c r="W76" s="607"/>
      <c r="X76" s="607"/>
      <c r="Y76" s="607"/>
      <c r="Z76" s="607"/>
      <c r="AA76" s="607"/>
      <c r="AB76" s="607"/>
      <c r="AC76" s="607"/>
      <c r="AD76" s="607"/>
      <c r="AE76" s="607"/>
      <c r="AF76" s="607"/>
      <c r="AG76" s="510">
        <f t="shared" si="11"/>
        <v>0</v>
      </c>
      <c r="AH76" s="504"/>
      <c r="AI76" s="1151"/>
      <c r="AK76" s="508"/>
      <c r="AL76" s="527" t="s">
        <v>329</v>
      </c>
      <c r="AM76" s="607"/>
      <c r="AN76" s="607"/>
      <c r="AO76" s="607"/>
      <c r="AP76" s="607"/>
      <c r="AQ76" s="607"/>
      <c r="AR76" s="607"/>
      <c r="AS76" s="607"/>
      <c r="AT76" s="607"/>
      <c r="AU76" s="607"/>
      <c r="AV76" s="607"/>
      <c r="AW76" s="607"/>
      <c r="AX76" s="607"/>
      <c r="AY76" s="510">
        <f t="shared" si="12"/>
        <v>0</v>
      </c>
      <c r="AZ76" s="504"/>
      <c r="BA76" s="1151"/>
    </row>
    <row r="77" spans="1:54" ht="15" customHeight="1" x14ac:dyDescent="0.3">
      <c r="A77" s="532"/>
      <c r="B77" s="534" t="s">
        <v>381</v>
      </c>
      <c r="C77" s="615"/>
      <c r="D77" s="615"/>
      <c r="E77" s="615"/>
      <c r="F77" s="615"/>
      <c r="G77" s="615"/>
      <c r="H77" s="615"/>
      <c r="I77" s="615"/>
      <c r="J77" s="615"/>
      <c r="K77" s="615"/>
      <c r="L77" s="615"/>
      <c r="M77" s="615"/>
      <c r="N77" s="615"/>
      <c r="O77" s="535">
        <f t="shared" si="4"/>
        <v>0</v>
      </c>
      <c r="P77" s="504"/>
      <c r="Q77" s="1151"/>
      <c r="S77" s="532"/>
      <c r="T77" s="534" t="s">
        <v>381</v>
      </c>
      <c r="U77" s="615"/>
      <c r="V77" s="615"/>
      <c r="W77" s="615"/>
      <c r="X77" s="615"/>
      <c r="Y77" s="615"/>
      <c r="Z77" s="615"/>
      <c r="AA77" s="615"/>
      <c r="AB77" s="615"/>
      <c r="AC77" s="615"/>
      <c r="AD77" s="615"/>
      <c r="AE77" s="615"/>
      <c r="AF77" s="615"/>
      <c r="AG77" s="535">
        <f t="shared" si="11"/>
        <v>0</v>
      </c>
      <c r="AH77" s="504"/>
      <c r="AI77" s="1151"/>
      <c r="AK77" s="532"/>
      <c r="AL77" s="534" t="s">
        <v>381</v>
      </c>
      <c r="AM77" s="615"/>
      <c r="AN77" s="615"/>
      <c r="AO77" s="615"/>
      <c r="AP77" s="615"/>
      <c r="AQ77" s="615"/>
      <c r="AR77" s="615"/>
      <c r="AS77" s="615"/>
      <c r="AT77" s="615"/>
      <c r="AU77" s="615"/>
      <c r="AV77" s="615"/>
      <c r="AW77" s="615"/>
      <c r="AX77" s="615"/>
      <c r="AY77" s="535">
        <f t="shared" si="12"/>
        <v>0</v>
      </c>
      <c r="AZ77" s="504"/>
      <c r="BA77" s="1151"/>
    </row>
    <row r="78" spans="1:54" ht="15" customHeight="1" x14ac:dyDescent="0.3">
      <c r="A78" s="532"/>
      <c r="B78" s="534" t="s">
        <v>382</v>
      </c>
      <c r="C78" s="615"/>
      <c r="D78" s="615"/>
      <c r="E78" s="615"/>
      <c r="F78" s="615"/>
      <c r="G78" s="615"/>
      <c r="H78" s="615"/>
      <c r="I78" s="615"/>
      <c r="J78" s="615"/>
      <c r="K78" s="615"/>
      <c r="L78" s="615"/>
      <c r="M78" s="615"/>
      <c r="N78" s="615"/>
      <c r="O78" s="535">
        <f t="shared" si="4"/>
        <v>0</v>
      </c>
      <c r="P78" s="504"/>
      <c r="Q78" s="1151"/>
      <c r="S78" s="532"/>
      <c r="T78" s="534" t="s">
        <v>382</v>
      </c>
      <c r="U78" s="615"/>
      <c r="V78" s="615"/>
      <c r="W78" s="615"/>
      <c r="X78" s="615"/>
      <c r="Y78" s="615"/>
      <c r="Z78" s="615"/>
      <c r="AA78" s="615"/>
      <c r="AB78" s="615"/>
      <c r="AC78" s="615"/>
      <c r="AD78" s="615"/>
      <c r="AE78" s="615"/>
      <c r="AF78" s="615"/>
      <c r="AG78" s="535">
        <f t="shared" si="11"/>
        <v>0</v>
      </c>
      <c r="AH78" s="504"/>
      <c r="AI78" s="1151"/>
      <c r="AK78" s="532"/>
      <c r="AL78" s="534" t="s">
        <v>382</v>
      </c>
      <c r="AM78" s="615"/>
      <c r="AN78" s="615"/>
      <c r="AO78" s="615"/>
      <c r="AP78" s="615"/>
      <c r="AQ78" s="615"/>
      <c r="AR78" s="615"/>
      <c r="AS78" s="615"/>
      <c r="AT78" s="615"/>
      <c r="AU78" s="615"/>
      <c r="AV78" s="615"/>
      <c r="AW78" s="615"/>
      <c r="AX78" s="615"/>
      <c r="AY78" s="535">
        <f t="shared" si="12"/>
        <v>0</v>
      </c>
      <c r="AZ78" s="504"/>
      <c r="BA78" s="1151"/>
      <c r="BB78" s="28"/>
    </row>
    <row r="79" spans="1:54" ht="15" customHeight="1" x14ac:dyDescent="0.3">
      <c r="A79" s="511"/>
      <c r="B79" s="613" t="s">
        <v>363</v>
      </c>
      <c r="C79" s="609"/>
      <c r="D79" s="609"/>
      <c r="E79" s="609"/>
      <c r="F79" s="609"/>
      <c r="G79" s="609"/>
      <c r="H79" s="609"/>
      <c r="I79" s="609"/>
      <c r="J79" s="609"/>
      <c r="K79" s="609"/>
      <c r="L79" s="609"/>
      <c r="M79" s="609"/>
      <c r="N79" s="609"/>
      <c r="O79" s="513">
        <f t="shared" si="4"/>
        <v>0</v>
      </c>
      <c r="P79" s="504"/>
      <c r="Q79" s="1152"/>
      <c r="S79" s="511"/>
      <c r="T79" s="613" t="s">
        <v>363</v>
      </c>
      <c r="U79" s="609"/>
      <c r="V79" s="609"/>
      <c r="W79" s="609"/>
      <c r="X79" s="609"/>
      <c r="Y79" s="609"/>
      <c r="Z79" s="609"/>
      <c r="AA79" s="609"/>
      <c r="AB79" s="609"/>
      <c r="AC79" s="609"/>
      <c r="AD79" s="609"/>
      <c r="AE79" s="609"/>
      <c r="AF79" s="609"/>
      <c r="AG79" s="513">
        <f t="shared" si="11"/>
        <v>0</v>
      </c>
      <c r="AH79" s="504"/>
      <c r="AI79" s="1152"/>
      <c r="AK79" s="511"/>
      <c r="AL79" s="613" t="s">
        <v>363</v>
      </c>
      <c r="AM79" s="609"/>
      <c r="AN79" s="609"/>
      <c r="AO79" s="609"/>
      <c r="AP79" s="609"/>
      <c r="AQ79" s="609"/>
      <c r="AR79" s="609"/>
      <c r="AS79" s="609"/>
      <c r="AT79" s="609"/>
      <c r="AU79" s="609"/>
      <c r="AV79" s="609"/>
      <c r="AW79" s="609"/>
      <c r="AX79" s="609"/>
      <c r="AY79" s="513">
        <f t="shared" si="12"/>
        <v>0</v>
      </c>
      <c r="AZ79" s="504"/>
      <c r="BA79" s="1152"/>
    </row>
    <row r="80" spans="1:54" ht="15" customHeight="1" x14ac:dyDescent="0.3">
      <c r="A80" s="521"/>
      <c r="B80" s="522" t="s">
        <v>140</v>
      </c>
      <c r="C80" s="523"/>
      <c r="D80" s="523"/>
      <c r="E80" s="523"/>
      <c r="F80" s="523"/>
      <c r="G80" s="523"/>
      <c r="H80" s="523"/>
      <c r="I80" s="536"/>
      <c r="J80" s="536"/>
      <c r="K80" s="536"/>
      <c r="L80" s="536"/>
      <c r="M80" s="536"/>
      <c r="N80" s="536"/>
      <c r="O80" s="524"/>
      <c r="P80" s="519"/>
      <c r="Q80" s="520"/>
      <c r="S80" s="515"/>
      <c r="T80" s="522" t="s">
        <v>140</v>
      </c>
      <c r="U80" s="517"/>
      <c r="V80" s="517"/>
      <c r="W80" s="517"/>
      <c r="X80" s="517"/>
      <c r="Y80" s="517"/>
      <c r="Z80" s="517"/>
      <c r="AA80" s="517"/>
      <c r="AB80" s="517"/>
      <c r="AC80" s="517"/>
      <c r="AD80" s="517"/>
      <c r="AE80" s="517"/>
      <c r="AF80" s="517"/>
      <c r="AG80" s="518"/>
      <c r="AH80" s="519"/>
      <c r="AI80" s="520"/>
      <c r="AK80" s="515"/>
      <c r="AL80" s="537" t="s">
        <v>140</v>
      </c>
      <c r="AM80" s="517"/>
      <c r="AN80" s="517"/>
      <c r="AO80" s="517"/>
      <c r="AP80" s="517"/>
      <c r="AQ80" s="517"/>
      <c r="AR80" s="517"/>
      <c r="AS80" s="517"/>
      <c r="AT80" s="517"/>
      <c r="AU80" s="517"/>
      <c r="AV80" s="517"/>
      <c r="AW80" s="517"/>
      <c r="AX80" s="517"/>
      <c r="AY80" s="518"/>
      <c r="AZ80" s="519"/>
      <c r="BA80" s="520"/>
    </row>
    <row r="81" spans="1:54" ht="15" customHeight="1" x14ac:dyDescent="0.3">
      <c r="A81" s="505"/>
      <c r="B81" s="526" t="s">
        <v>332</v>
      </c>
      <c r="C81" s="612"/>
      <c r="D81" s="612"/>
      <c r="E81" s="612"/>
      <c r="F81" s="612"/>
      <c r="G81" s="612"/>
      <c r="H81" s="612"/>
      <c r="I81" s="614"/>
      <c r="J81" s="614"/>
      <c r="K81" s="614"/>
      <c r="L81" s="614"/>
      <c r="M81" s="614"/>
      <c r="N81" s="614"/>
      <c r="O81" s="507">
        <f t="shared" si="4"/>
        <v>0</v>
      </c>
      <c r="P81" s="504"/>
      <c r="Q81" s="1150"/>
      <c r="S81" s="505"/>
      <c r="T81" s="526" t="s">
        <v>332</v>
      </c>
      <c r="U81" s="614"/>
      <c r="V81" s="614"/>
      <c r="W81" s="614"/>
      <c r="X81" s="614"/>
      <c r="Y81" s="614"/>
      <c r="Z81" s="614"/>
      <c r="AA81" s="614"/>
      <c r="AB81" s="614"/>
      <c r="AC81" s="614"/>
      <c r="AD81" s="614"/>
      <c r="AE81" s="614"/>
      <c r="AF81" s="614"/>
      <c r="AG81" s="507">
        <f t="shared" ref="AG81:AG86" si="13">SUM(U81:AF81)</f>
        <v>0</v>
      </c>
      <c r="AH81" s="504"/>
      <c r="AI81" s="1150"/>
      <c r="AK81" s="505"/>
      <c r="AL81" s="526" t="s">
        <v>332</v>
      </c>
      <c r="AM81" s="614"/>
      <c r="AN81" s="614"/>
      <c r="AO81" s="614"/>
      <c r="AP81" s="614"/>
      <c r="AQ81" s="614"/>
      <c r="AR81" s="614"/>
      <c r="AS81" s="614"/>
      <c r="AT81" s="614"/>
      <c r="AU81" s="614"/>
      <c r="AV81" s="614"/>
      <c r="AW81" s="614"/>
      <c r="AX81" s="614"/>
      <c r="AY81" s="507">
        <f t="shared" ref="AY81:AY86" si="14">SUM(AM81:AX81)</f>
        <v>0</v>
      </c>
      <c r="AZ81" s="504"/>
      <c r="BA81" s="1150"/>
    </row>
    <row r="82" spans="1:54" ht="15" customHeight="1" x14ac:dyDescent="0.3">
      <c r="A82" s="508"/>
      <c r="B82" s="527" t="s">
        <v>333</v>
      </c>
      <c r="C82" s="608"/>
      <c r="D82" s="608"/>
      <c r="E82" s="608"/>
      <c r="F82" s="608"/>
      <c r="G82" s="608"/>
      <c r="H82" s="608"/>
      <c r="I82" s="608"/>
      <c r="J82" s="608"/>
      <c r="K82" s="608"/>
      <c r="L82" s="608"/>
      <c r="M82" s="608"/>
      <c r="N82" s="608"/>
      <c r="O82" s="510">
        <f t="shared" si="4"/>
        <v>0</v>
      </c>
      <c r="P82" s="504"/>
      <c r="Q82" s="1151"/>
      <c r="S82" s="508"/>
      <c r="T82" s="527" t="s">
        <v>333</v>
      </c>
      <c r="U82" s="607"/>
      <c r="V82" s="607"/>
      <c r="W82" s="607"/>
      <c r="X82" s="607"/>
      <c r="Y82" s="607"/>
      <c r="Z82" s="607"/>
      <c r="AA82" s="607"/>
      <c r="AB82" s="607"/>
      <c r="AC82" s="607"/>
      <c r="AD82" s="607"/>
      <c r="AE82" s="607"/>
      <c r="AF82" s="607"/>
      <c r="AG82" s="510">
        <f t="shared" si="13"/>
        <v>0</v>
      </c>
      <c r="AH82" s="504"/>
      <c r="AI82" s="1151"/>
      <c r="AK82" s="508"/>
      <c r="AL82" s="527" t="s">
        <v>333</v>
      </c>
      <c r="AM82" s="608"/>
      <c r="AN82" s="608"/>
      <c r="AO82" s="608"/>
      <c r="AP82" s="608"/>
      <c r="AQ82" s="608"/>
      <c r="AR82" s="608"/>
      <c r="AS82" s="608"/>
      <c r="AT82" s="608"/>
      <c r="AU82" s="608"/>
      <c r="AV82" s="608"/>
      <c r="AW82" s="608"/>
      <c r="AX82" s="608"/>
      <c r="AY82" s="510">
        <f t="shared" si="14"/>
        <v>0</v>
      </c>
      <c r="AZ82" s="504"/>
      <c r="BA82" s="1151"/>
    </row>
    <row r="83" spans="1:54" ht="15" customHeight="1" x14ac:dyDescent="0.3">
      <c r="A83" s="508"/>
      <c r="B83" s="527" t="s">
        <v>334</v>
      </c>
      <c r="C83" s="608"/>
      <c r="D83" s="608"/>
      <c r="E83" s="608"/>
      <c r="F83" s="608"/>
      <c r="G83" s="608"/>
      <c r="H83" s="608"/>
      <c r="I83" s="608"/>
      <c r="J83" s="608"/>
      <c r="K83" s="608"/>
      <c r="L83" s="608"/>
      <c r="M83" s="608"/>
      <c r="N83" s="608"/>
      <c r="O83" s="510">
        <f t="shared" si="4"/>
        <v>0</v>
      </c>
      <c r="P83" s="504"/>
      <c r="Q83" s="1151"/>
      <c r="S83" s="508"/>
      <c r="T83" s="527" t="s">
        <v>334</v>
      </c>
      <c r="U83" s="607"/>
      <c r="V83" s="607"/>
      <c r="W83" s="607"/>
      <c r="X83" s="607"/>
      <c r="Y83" s="607"/>
      <c r="Z83" s="607"/>
      <c r="AA83" s="607"/>
      <c r="AB83" s="607"/>
      <c r="AC83" s="607"/>
      <c r="AD83" s="607"/>
      <c r="AE83" s="607"/>
      <c r="AF83" s="607"/>
      <c r="AG83" s="510">
        <f t="shared" si="13"/>
        <v>0</v>
      </c>
      <c r="AH83" s="504"/>
      <c r="AI83" s="1151"/>
      <c r="AK83" s="508"/>
      <c r="AL83" s="527" t="s">
        <v>334</v>
      </c>
      <c r="AM83" s="608"/>
      <c r="AN83" s="608"/>
      <c r="AO83" s="608"/>
      <c r="AP83" s="608"/>
      <c r="AQ83" s="608"/>
      <c r="AR83" s="608"/>
      <c r="AS83" s="608"/>
      <c r="AT83" s="608"/>
      <c r="AU83" s="608"/>
      <c r="AV83" s="608"/>
      <c r="AW83" s="608"/>
      <c r="AX83" s="608"/>
      <c r="AY83" s="510">
        <f t="shared" si="14"/>
        <v>0</v>
      </c>
      <c r="AZ83" s="504"/>
      <c r="BA83" s="1151"/>
    </row>
    <row r="84" spans="1:54" ht="15" customHeight="1" x14ac:dyDescent="0.3">
      <c r="A84" s="508"/>
      <c r="B84" s="527" t="s">
        <v>307</v>
      </c>
      <c r="C84" s="607"/>
      <c r="D84" s="607"/>
      <c r="E84" s="607"/>
      <c r="F84" s="607"/>
      <c r="G84" s="607"/>
      <c r="H84" s="607"/>
      <c r="I84" s="607"/>
      <c r="J84" s="607"/>
      <c r="K84" s="607"/>
      <c r="L84" s="607"/>
      <c r="M84" s="607"/>
      <c r="N84" s="607"/>
      <c r="O84" s="510">
        <f t="shared" si="4"/>
        <v>0</v>
      </c>
      <c r="P84" s="504"/>
      <c r="Q84" s="1151"/>
      <c r="S84" s="508"/>
      <c r="T84" s="527" t="s">
        <v>307</v>
      </c>
      <c r="U84" s="607"/>
      <c r="V84" s="607"/>
      <c r="W84" s="607"/>
      <c r="X84" s="607"/>
      <c r="Y84" s="607"/>
      <c r="Z84" s="607"/>
      <c r="AA84" s="607"/>
      <c r="AB84" s="607"/>
      <c r="AC84" s="607"/>
      <c r="AD84" s="607"/>
      <c r="AE84" s="607"/>
      <c r="AF84" s="607"/>
      <c r="AG84" s="510">
        <f t="shared" si="13"/>
        <v>0</v>
      </c>
      <c r="AH84" s="504"/>
      <c r="AI84" s="1151"/>
      <c r="AK84" s="508"/>
      <c r="AL84" s="527" t="s">
        <v>307</v>
      </c>
      <c r="AM84" s="607"/>
      <c r="AN84" s="607"/>
      <c r="AO84" s="607"/>
      <c r="AP84" s="607"/>
      <c r="AQ84" s="607"/>
      <c r="AR84" s="607"/>
      <c r="AS84" s="607"/>
      <c r="AT84" s="607"/>
      <c r="AU84" s="607"/>
      <c r="AV84" s="607"/>
      <c r="AW84" s="607"/>
      <c r="AX84" s="607"/>
      <c r="AY84" s="510">
        <f t="shared" si="14"/>
        <v>0</v>
      </c>
      <c r="AZ84" s="504"/>
      <c r="BA84" s="1151"/>
    </row>
    <row r="85" spans="1:54" ht="15" customHeight="1" x14ac:dyDescent="0.3">
      <c r="A85" s="508"/>
      <c r="B85" s="527" t="s">
        <v>335</v>
      </c>
      <c r="C85" s="607"/>
      <c r="D85" s="607"/>
      <c r="E85" s="607"/>
      <c r="F85" s="607"/>
      <c r="G85" s="607"/>
      <c r="H85" s="607"/>
      <c r="I85" s="607"/>
      <c r="J85" s="607"/>
      <c r="K85" s="607"/>
      <c r="L85" s="607"/>
      <c r="M85" s="607"/>
      <c r="N85" s="607"/>
      <c r="O85" s="510">
        <f t="shared" si="4"/>
        <v>0</v>
      </c>
      <c r="P85" s="504"/>
      <c r="Q85" s="1151"/>
      <c r="S85" s="508"/>
      <c r="T85" s="527" t="s">
        <v>335</v>
      </c>
      <c r="U85" s="607"/>
      <c r="V85" s="607"/>
      <c r="W85" s="607"/>
      <c r="X85" s="607"/>
      <c r="Y85" s="607"/>
      <c r="Z85" s="607"/>
      <c r="AA85" s="607"/>
      <c r="AB85" s="607"/>
      <c r="AC85" s="607"/>
      <c r="AD85" s="607"/>
      <c r="AE85" s="607"/>
      <c r="AF85" s="607"/>
      <c r="AG85" s="510">
        <f t="shared" si="13"/>
        <v>0</v>
      </c>
      <c r="AH85" s="504"/>
      <c r="AI85" s="1151"/>
      <c r="AK85" s="508"/>
      <c r="AL85" s="527" t="s">
        <v>335</v>
      </c>
      <c r="AM85" s="607"/>
      <c r="AN85" s="607"/>
      <c r="AO85" s="607"/>
      <c r="AP85" s="607"/>
      <c r="AQ85" s="607"/>
      <c r="AR85" s="607"/>
      <c r="AS85" s="607"/>
      <c r="AT85" s="607"/>
      <c r="AU85" s="607"/>
      <c r="AV85" s="607"/>
      <c r="AW85" s="607"/>
      <c r="AX85" s="607"/>
      <c r="AY85" s="510">
        <f t="shared" si="14"/>
        <v>0</v>
      </c>
      <c r="AZ85" s="504"/>
      <c r="BA85" s="1151"/>
    </row>
    <row r="86" spans="1:54" ht="15" customHeight="1" x14ac:dyDescent="0.3">
      <c r="A86" s="511"/>
      <c r="B86" s="613" t="s">
        <v>363</v>
      </c>
      <c r="C86" s="609"/>
      <c r="D86" s="609"/>
      <c r="E86" s="609"/>
      <c r="F86" s="609"/>
      <c r="G86" s="609"/>
      <c r="H86" s="609"/>
      <c r="I86" s="609"/>
      <c r="J86" s="609"/>
      <c r="K86" s="609"/>
      <c r="L86" s="609"/>
      <c r="M86" s="609"/>
      <c r="N86" s="609"/>
      <c r="O86" s="513">
        <f t="shared" si="4"/>
        <v>0</v>
      </c>
      <c r="P86" s="504"/>
      <c r="Q86" s="1152"/>
      <c r="S86" s="511"/>
      <c r="T86" s="613" t="s">
        <v>363</v>
      </c>
      <c r="U86" s="609"/>
      <c r="V86" s="609"/>
      <c r="W86" s="609"/>
      <c r="X86" s="609"/>
      <c r="Y86" s="609"/>
      <c r="Z86" s="609"/>
      <c r="AA86" s="609"/>
      <c r="AB86" s="609"/>
      <c r="AC86" s="609"/>
      <c r="AD86" s="609"/>
      <c r="AE86" s="609"/>
      <c r="AF86" s="609"/>
      <c r="AG86" s="513">
        <f t="shared" si="13"/>
        <v>0</v>
      </c>
      <c r="AH86" s="504"/>
      <c r="AI86" s="1152"/>
      <c r="AK86" s="511"/>
      <c r="AL86" s="613" t="s">
        <v>363</v>
      </c>
      <c r="AM86" s="609"/>
      <c r="AN86" s="609"/>
      <c r="AO86" s="609"/>
      <c r="AP86" s="609"/>
      <c r="AQ86" s="609"/>
      <c r="AR86" s="609"/>
      <c r="AS86" s="609"/>
      <c r="AT86" s="609"/>
      <c r="AU86" s="609"/>
      <c r="AV86" s="609"/>
      <c r="AW86" s="609"/>
      <c r="AX86" s="609"/>
      <c r="AY86" s="513">
        <f t="shared" si="14"/>
        <v>0</v>
      </c>
      <c r="AZ86" s="504"/>
      <c r="BA86" s="1152"/>
    </row>
    <row r="87" spans="1:54" ht="15" customHeight="1" x14ac:dyDescent="0.3">
      <c r="A87" s="528"/>
      <c r="B87" s="522" t="s">
        <v>85</v>
      </c>
      <c r="C87" s="523"/>
      <c r="D87" s="523"/>
      <c r="E87" s="523"/>
      <c r="F87" s="523"/>
      <c r="G87" s="523"/>
      <c r="H87" s="523"/>
      <c r="I87" s="523"/>
      <c r="J87" s="523"/>
      <c r="K87" s="523"/>
      <c r="L87" s="523"/>
      <c r="M87" s="523"/>
      <c r="N87" s="523"/>
      <c r="O87" s="524"/>
      <c r="P87" s="519"/>
      <c r="Q87" s="520"/>
      <c r="S87" s="528"/>
      <c r="T87" s="529" t="s">
        <v>85</v>
      </c>
      <c r="U87" s="530"/>
      <c r="V87" s="530"/>
      <c r="W87" s="530"/>
      <c r="X87" s="530"/>
      <c r="Y87" s="530"/>
      <c r="Z87" s="530"/>
      <c r="AA87" s="530"/>
      <c r="AB87" s="530"/>
      <c r="AC87" s="530"/>
      <c r="AD87" s="530"/>
      <c r="AE87" s="530"/>
      <c r="AF87" s="530"/>
      <c r="AG87" s="531"/>
      <c r="AH87" s="519"/>
      <c r="AI87" s="520"/>
      <c r="AK87" s="528"/>
      <c r="AL87" s="529" t="s">
        <v>85</v>
      </c>
      <c r="AM87" s="530"/>
      <c r="AN87" s="530"/>
      <c r="AO87" s="530"/>
      <c r="AP87" s="530"/>
      <c r="AQ87" s="530"/>
      <c r="AR87" s="530"/>
      <c r="AS87" s="530"/>
      <c r="AT87" s="530"/>
      <c r="AU87" s="530"/>
      <c r="AV87" s="530"/>
      <c r="AW87" s="530"/>
      <c r="AX87" s="530"/>
      <c r="AY87" s="531"/>
      <c r="AZ87" s="519"/>
      <c r="BA87" s="520"/>
    </row>
    <row r="88" spans="1:54" ht="15" customHeight="1" x14ac:dyDescent="0.3">
      <c r="A88" s="505"/>
      <c r="B88" s="526" t="s">
        <v>370</v>
      </c>
      <c r="C88" s="612"/>
      <c r="D88" s="612"/>
      <c r="E88" s="612"/>
      <c r="F88" s="612"/>
      <c r="G88" s="612"/>
      <c r="H88" s="612"/>
      <c r="I88" s="612"/>
      <c r="J88" s="612"/>
      <c r="K88" s="612"/>
      <c r="L88" s="612"/>
      <c r="M88" s="612"/>
      <c r="N88" s="612"/>
      <c r="O88" s="507">
        <f t="shared" si="4"/>
        <v>0</v>
      </c>
      <c r="P88" s="504"/>
      <c r="Q88" s="1150"/>
      <c r="S88" s="505"/>
      <c r="T88" s="526" t="s">
        <v>370</v>
      </c>
      <c r="U88" s="612"/>
      <c r="V88" s="612"/>
      <c r="W88" s="612"/>
      <c r="X88" s="612"/>
      <c r="Y88" s="612"/>
      <c r="Z88" s="612"/>
      <c r="AA88" s="612"/>
      <c r="AB88" s="612"/>
      <c r="AC88" s="612"/>
      <c r="AD88" s="612"/>
      <c r="AE88" s="612"/>
      <c r="AF88" s="612"/>
      <c r="AG88" s="507">
        <f>SUM(U88:AF88)</f>
        <v>0</v>
      </c>
      <c r="AH88" s="504"/>
      <c r="AI88" s="1150"/>
      <c r="AK88" s="505"/>
      <c r="AL88" s="526" t="s">
        <v>370</v>
      </c>
      <c r="AM88" s="612"/>
      <c r="AN88" s="612"/>
      <c r="AO88" s="612"/>
      <c r="AP88" s="612"/>
      <c r="AQ88" s="612"/>
      <c r="AR88" s="612"/>
      <c r="AS88" s="612"/>
      <c r="AT88" s="612"/>
      <c r="AU88" s="612"/>
      <c r="AV88" s="612"/>
      <c r="AW88" s="612"/>
      <c r="AX88" s="612"/>
      <c r="AY88" s="507">
        <f>SUM(AM88:AX88)</f>
        <v>0</v>
      </c>
      <c r="AZ88" s="504"/>
      <c r="BA88" s="1150"/>
    </row>
    <row r="89" spans="1:54" ht="15" customHeight="1" x14ac:dyDescent="0.3">
      <c r="A89" s="508"/>
      <c r="B89" s="527" t="s">
        <v>371</v>
      </c>
      <c r="C89" s="607"/>
      <c r="D89" s="607"/>
      <c r="E89" s="607"/>
      <c r="F89" s="607"/>
      <c r="G89" s="607"/>
      <c r="H89" s="607"/>
      <c r="I89" s="607"/>
      <c r="J89" s="607"/>
      <c r="K89" s="607"/>
      <c r="L89" s="607"/>
      <c r="M89" s="607"/>
      <c r="N89" s="607"/>
      <c r="O89" s="510">
        <f t="shared" si="4"/>
        <v>0</v>
      </c>
      <c r="P89" s="504"/>
      <c r="Q89" s="1151"/>
      <c r="S89" s="508"/>
      <c r="T89" s="527" t="s">
        <v>371</v>
      </c>
      <c r="U89" s="607"/>
      <c r="V89" s="607"/>
      <c r="W89" s="607"/>
      <c r="X89" s="607"/>
      <c r="Y89" s="607"/>
      <c r="Z89" s="607"/>
      <c r="AA89" s="607"/>
      <c r="AB89" s="607"/>
      <c r="AC89" s="607"/>
      <c r="AD89" s="607"/>
      <c r="AE89" s="607"/>
      <c r="AF89" s="607"/>
      <c r="AG89" s="510">
        <f>SUM(U89:AF89)</f>
        <v>0</v>
      </c>
      <c r="AH89" s="504"/>
      <c r="AI89" s="1151"/>
      <c r="AK89" s="508"/>
      <c r="AL89" s="527" t="s">
        <v>371</v>
      </c>
      <c r="AM89" s="607"/>
      <c r="AN89" s="607"/>
      <c r="AO89" s="607"/>
      <c r="AP89" s="607"/>
      <c r="AQ89" s="607"/>
      <c r="AR89" s="607"/>
      <c r="AS89" s="607"/>
      <c r="AT89" s="607"/>
      <c r="AU89" s="607"/>
      <c r="AV89" s="607"/>
      <c r="AW89" s="607"/>
      <c r="AX89" s="607"/>
      <c r="AY89" s="510">
        <f>SUM(AM89:AX89)</f>
        <v>0</v>
      </c>
      <c r="AZ89" s="504"/>
      <c r="BA89" s="1151"/>
    </row>
    <row r="90" spans="1:54" ht="15" customHeight="1" x14ac:dyDescent="0.3">
      <c r="A90" s="508"/>
      <c r="B90" s="527" t="s">
        <v>336</v>
      </c>
      <c r="C90" s="607"/>
      <c r="D90" s="607"/>
      <c r="E90" s="607"/>
      <c r="F90" s="607"/>
      <c r="G90" s="607"/>
      <c r="H90" s="607"/>
      <c r="I90" s="607"/>
      <c r="J90" s="607"/>
      <c r="K90" s="607"/>
      <c r="L90" s="607"/>
      <c r="M90" s="607"/>
      <c r="N90" s="607"/>
      <c r="O90" s="510">
        <f t="shared" si="4"/>
        <v>0</v>
      </c>
      <c r="P90" s="504"/>
      <c r="Q90" s="1151"/>
      <c r="S90" s="508"/>
      <c r="T90" s="527" t="s">
        <v>336</v>
      </c>
      <c r="U90" s="607"/>
      <c r="V90" s="607"/>
      <c r="W90" s="607"/>
      <c r="X90" s="607"/>
      <c r="Y90" s="607"/>
      <c r="Z90" s="607"/>
      <c r="AA90" s="607"/>
      <c r="AB90" s="607"/>
      <c r="AC90" s="607"/>
      <c r="AD90" s="607"/>
      <c r="AE90" s="607"/>
      <c r="AF90" s="607"/>
      <c r="AG90" s="510">
        <f>SUM(U90:AF90)</f>
        <v>0</v>
      </c>
      <c r="AH90" s="504"/>
      <c r="AI90" s="1151"/>
      <c r="AK90" s="508"/>
      <c r="AL90" s="527" t="s">
        <v>336</v>
      </c>
      <c r="AM90" s="607"/>
      <c r="AN90" s="607"/>
      <c r="AO90" s="607"/>
      <c r="AP90" s="607"/>
      <c r="AQ90" s="607"/>
      <c r="AR90" s="607"/>
      <c r="AS90" s="607"/>
      <c r="AT90" s="607"/>
      <c r="AU90" s="607"/>
      <c r="AV90" s="607"/>
      <c r="AW90" s="607"/>
      <c r="AX90" s="607"/>
      <c r="AY90" s="510">
        <f t="shared" ref="AY90:AY96" si="15">SUM(AM90:AX90)</f>
        <v>0</v>
      </c>
      <c r="AZ90" s="504"/>
      <c r="BA90" s="1151"/>
      <c r="BB90" s="28"/>
    </row>
    <row r="91" spans="1:54" ht="15" customHeight="1" x14ac:dyDescent="0.3">
      <c r="A91" s="511"/>
      <c r="B91" s="613" t="s">
        <v>363</v>
      </c>
      <c r="C91" s="609"/>
      <c r="D91" s="609"/>
      <c r="E91" s="609"/>
      <c r="F91" s="609"/>
      <c r="G91" s="609"/>
      <c r="H91" s="609"/>
      <c r="I91" s="609"/>
      <c r="J91" s="609"/>
      <c r="K91" s="609"/>
      <c r="L91" s="609"/>
      <c r="M91" s="609"/>
      <c r="N91" s="609"/>
      <c r="O91" s="513">
        <f t="shared" si="4"/>
        <v>0</v>
      </c>
      <c r="P91" s="504"/>
      <c r="Q91" s="1152"/>
      <c r="S91" s="511"/>
      <c r="T91" s="613" t="s">
        <v>363</v>
      </c>
      <c r="U91" s="609"/>
      <c r="V91" s="609"/>
      <c r="W91" s="609"/>
      <c r="X91" s="609"/>
      <c r="Y91" s="609"/>
      <c r="Z91" s="609"/>
      <c r="AA91" s="609"/>
      <c r="AB91" s="609"/>
      <c r="AC91" s="609"/>
      <c r="AD91" s="609"/>
      <c r="AE91" s="609"/>
      <c r="AF91" s="609"/>
      <c r="AG91" s="513">
        <f>SUM(U91:AF91)</f>
        <v>0</v>
      </c>
      <c r="AH91" s="504"/>
      <c r="AI91" s="1152"/>
      <c r="AK91" s="511"/>
      <c r="AL91" s="613" t="s">
        <v>363</v>
      </c>
      <c r="AM91" s="609"/>
      <c r="AN91" s="609"/>
      <c r="AO91" s="609"/>
      <c r="AP91" s="609"/>
      <c r="AQ91" s="609"/>
      <c r="AR91" s="609"/>
      <c r="AS91" s="609"/>
      <c r="AT91" s="609"/>
      <c r="AU91" s="609"/>
      <c r="AV91" s="609"/>
      <c r="AW91" s="609"/>
      <c r="AX91" s="609"/>
      <c r="AY91" s="513">
        <f t="shared" si="15"/>
        <v>0</v>
      </c>
      <c r="AZ91" s="504"/>
      <c r="BA91" s="1152"/>
    </row>
    <row r="92" spans="1:54" ht="15" customHeight="1" x14ac:dyDescent="0.3">
      <c r="A92" s="538"/>
      <c r="B92" s="522" t="s">
        <v>337</v>
      </c>
      <c r="C92" s="539"/>
      <c r="D92" s="539"/>
      <c r="E92" s="539"/>
      <c r="F92" s="539"/>
      <c r="G92" s="539"/>
      <c r="H92" s="539"/>
      <c r="I92" s="539"/>
      <c r="J92" s="539"/>
      <c r="K92" s="539"/>
      <c r="L92" s="539"/>
      <c r="M92" s="539"/>
      <c r="N92" s="540"/>
      <c r="O92" s="524"/>
      <c r="P92" s="519"/>
      <c r="Q92" s="520"/>
      <c r="R92" s="28"/>
      <c r="S92" s="528"/>
      <c r="T92" s="529" t="s">
        <v>337</v>
      </c>
      <c r="U92" s="541"/>
      <c r="V92" s="541"/>
      <c r="W92" s="541"/>
      <c r="X92" s="541"/>
      <c r="Y92" s="541"/>
      <c r="Z92" s="541"/>
      <c r="AA92" s="541"/>
      <c r="AB92" s="541"/>
      <c r="AC92" s="541"/>
      <c r="AD92" s="541"/>
      <c r="AE92" s="541"/>
      <c r="AF92" s="542"/>
      <c r="AG92" s="531"/>
      <c r="AH92" s="519"/>
      <c r="AI92" s="520"/>
      <c r="AK92" s="528"/>
      <c r="AL92" s="529" t="s">
        <v>337</v>
      </c>
      <c r="AM92" s="541"/>
      <c r="AN92" s="541"/>
      <c r="AO92" s="541"/>
      <c r="AP92" s="541"/>
      <c r="AQ92" s="541"/>
      <c r="AR92" s="541"/>
      <c r="AS92" s="541"/>
      <c r="AT92" s="541"/>
      <c r="AU92" s="541"/>
      <c r="AV92" s="541"/>
      <c r="AW92" s="541"/>
      <c r="AX92" s="542"/>
      <c r="AY92" s="531"/>
      <c r="AZ92" s="519"/>
      <c r="BA92" s="520"/>
    </row>
    <row r="93" spans="1:54" ht="15" customHeight="1" x14ac:dyDescent="0.3">
      <c r="A93" s="505"/>
      <c r="B93" s="526" t="s">
        <v>369</v>
      </c>
      <c r="C93" s="612"/>
      <c r="D93" s="612"/>
      <c r="E93" s="612"/>
      <c r="F93" s="612"/>
      <c r="G93" s="612"/>
      <c r="H93" s="612"/>
      <c r="I93" s="612"/>
      <c r="J93" s="612"/>
      <c r="K93" s="612"/>
      <c r="L93" s="612"/>
      <c r="M93" s="612"/>
      <c r="N93" s="612"/>
      <c r="O93" s="507">
        <f>SUM(C93:N93)</f>
        <v>0</v>
      </c>
      <c r="P93" s="504"/>
      <c r="Q93" s="1150"/>
      <c r="R93" s="28"/>
      <c r="S93" s="505"/>
      <c r="T93" s="526" t="s">
        <v>369</v>
      </c>
      <c r="U93" s="612"/>
      <c r="V93" s="612"/>
      <c r="W93" s="612"/>
      <c r="X93" s="612"/>
      <c r="Y93" s="612"/>
      <c r="Z93" s="612"/>
      <c r="AA93" s="612"/>
      <c r="AB93" s="612"/>
      <c r="AC93" s="612"/>
      <c r="AD93" s="612"/>
      <c r="AE93" s="612"/>
      <c r="AF93" s="612"/>
      <c r="AG93" s="507">
        <f>SUM(U93:AF93)</f>
        <v>0</v>
      </c>
      <c r="AH93" s="504"/>
      <c r="AI93" s="1150"/>
      <c r="AK93" s="505"/>
      <c r="AL93" s="526" t="s">
        <v>369</v>
      </c>
      <c r="AM93" s="612"/>
      <c r="AN93" s="612"/>
      <c r="AO93" s="612"/>
      <c r="AP93" s="612"/>
      <c r="AQ93" s="612"/>
      <c r="AR93" s="612"/>
      <c r="AS93" s="612"/>
      <c r="AT93" s="612"/>
      <c r="AU93" s="612"/>
      <c r="AV93" s="612"/>
      <c r="AW93" s="612"/>
      <c r="AX93" s="612"/>
      <c r="AY93" s="507">
        <f t="shared" si="15"/>
        <v>0</v>
      </c>
      <c r="AZ93" s="504"/>
      <c r="BA93" s="1150"/>
    </row>
    <row r="94" spans="1:54" ht="15" customHeight="1" x14ac:dyDescent="0.3">
      <c r="A94" s="508"/>
      <c r="B94" s="527" t="s">
        <v>338</v>
      </c>
      <c r="C94" s="607"/>
      <c r="D94" s="607"/>
      <c r="E94" s="607"/>
      <c r="F94" s="607"/>
      <c r="G94" s="607"/>
      <c r="H94" s="607"/>
      <c r="I94" s="607"/>
      <c r="J94" s="607"/>
      <c r="K94" s="607"/>
      <c r="L94" s="607"/>
      <c r="M94" s="607"/>
      <c r="N94" s="607"/>
      <c r="O94" s="510">
        <f>SUM(C94:N94)</f>
        <v>0</v>
      </c>
      <c r="P94" s="504"/>
      <c r="Q94" s="1151"/>
      <c r="R94" s="28"/>
      <c r="S94" s="508"/>
      <c r="T94" s="527" t="s">
        <v>338</v>
      </c>
      <c r="U94" s="607"/>
      <c r="V94" s="607"/>
      <c r="W94" s="607"/>
      <c r="X94" s="607"/>
      <c r="Y94" s="607"/>
      <c r="Z94" s="607"/>
      <c r="AA94" s="607"/>
      <c r="AB94" s="607"/>
      <c r="AC94" s="607"/>
      <c r="AD94" s="607"/>
      <c r="AE94" s="607"/>
      <c r="AF94" s="607"/>
      <c r="AG94" s="510">
        <f>SUM(U94:AF94)</f>
        <v>0</v>
      </c>
      <c r="AH94" s="504"/>
      <c r="AI94" s="1151"/>
      <c r="AK94" s="508"/>
      <c r="AL94" s="527" t="s">
        <v>338</v>
      </c>
      <c r="AM94" s="607"/>
      <c r="AN94" s="607"/>
      <c r="AO94" s="607"/>
      <c r="AP94" s="607"/>
      <c r="AQ94" s="607"/>
      <c r="AR94" s="607"/>
      <c r="AS94" s="607"/>
      <c r="AT94" s="607"/>
      <c r="AU94" s="607"/>
      <c r="AV94" s="607"/>
      <c r="AW94" s="607"/>
      <c r="AX94" s="607"/>
      <c r="AY94" s="510">
        <f t="shared" si="15"/>
        <v>0</v>
      </c>
      <c r="AZ94" s="504"/>
      <c r="BA94" s="1151"/>
    </row>
    <row r="95" spans="1:54" ht="15" customHeight="1" x14ac:dyDescent="0.3">
      <c r="A95" s="508"/>
      <c r="B95" s="527" t="s">
        <v>339</v>
      </c>
      <c r="C95" s="607"/>
      <c r="D95" s="607"/>
      <c r="E95" s="607"/>
      <c r="F95" s="607"/>
      <c r="G95" s="607"/>
      <c r="H95" s="607"/>
      <c r="I95" s="607"/>
      <c r="J95" s="607"/>
      <c r="K95" s="607"/>
      <c r="L95" s="607"/>
      <c r="M95" s="607"/>
      <c r="N95" s="607"/>
      <c r="O95" s="510">
        <f>SUM(C95:N95)</f>
        <v>0</v>
      </c>
      <c r="P95" s="504"/>
      <c r="Q95" s="1151"/>
      <c r="R95" s="28"/>
      <c r="S95" s="508"/>
      <c r="T95" s="527" t="s">
        <v>339</v>
      </c>
      <c r="U95" s="607"/>
      <c r="V95" s="607"/>
      <c r="W95" s="607"/>
      <c r="X95" s="607"/>
      <c r="Y95" s="607"/>
      <c r="Z95" s="607"/>
      <c r="AA95" s="607"/>
      <c r="AB95" s="607"/>
      <c r="AC95" s="607"/>
      <c r="AD95" s="607"/>
      <c r="AE95" s="607"/>
      <c r="AF95" s="607"/>
      <c r="AG95" s="510">
        <f>SUM(U95:AF95)</f>
        <v>0</v>
      </c>
      <c r="AH95" s="504"/>
      <c r="AI95" s="1151"/>
      <c r="AK95" s="508"/>
      <c r="AL95" s="527" t="s">
        <v>339</v>
      </c>
      <c r="AM95" s="607"/>
      <c r="AN95" s="607"/>
      <c r="AO95" s="607"/>
      <c r="AP95" s="607"/>
      <c r="AQ95" s="607"/>
      <c r="AR95" s="607"/>
      <c r="AS95" s="607"/>
      <c r="AT95" s="607"/>
      <c r="AU95" s="607"/>
      <c r="AV95" s="607"/>
      <c r="AW95" s="607"/>
      <c r="AX95" s="607"/>
      <c r="AY95" s="510">
        <f t="shared" si="15"/>
        <v>0</v>
      </c>
      <c r="AZ95" s="504"/>
      <c r="BA95" s="1151"/>
    </row>
    <row r="96" spans="1:54" ht="15" customHeight="1" x14ac:dyDescent="0.3">
      <c r="A96" s="511"/>
      <c r="B96" s="613" t="s">
        <v>364</v>
      </c>
      <c r="C96" s="609"/>
      <c r="D96" s="609"/>
      <c r="E96" s="609"/>
      <c r="F96" s="609"/>
      <c r="G96" s="609"/>
      <c r="H96" s="609"/>
      <c r="I96" s="609"/>
      <c r="J96" s="609"/>
      <c r="K96" s="609"/>
      <c r="L96" s="609"/>
      <c r="M96" s="609"/>
      <c r="N96" s="609"/>
      <c r="O96" s="513">
        <f>SUM(C96:N96)</f>
        <v>0</v>
      </c>
      <c r="P96" s="504"/>
      <c r="Q96" s="1151"/>
      <c r="R96" s="28"/>
      <c r="S96" s="511"/>
      <c r="T96" s="613" t="s">
        <v>364</v>
      </c>
      <c r="U96" s="609"/>
      <c r="V96" s="609"/>
      <c r="W96" s="609"/>
      <c r="X96" s="609"/>
      <c r="Y96" s="609"/>
      <c r="Z96" s="609"/>
      <c r="AA96" s="609"/>
      <c r="AB96" s="609"/>
      <c r="AC96" s="609"/>
      <c r="AD96" s="609"/>
      <c r="AE96" s="609"/>
      <c r="AF96" s="609"/>
      <c r="AG96" s="513">
        <f>SUM(U96:AF96)</f>
        <v>0</v>
      </c>
      <c r="AH96" s="504"/>
      <c r="AI96" s="1151"/>
      <c r="AK96" s="511"/>
      <c r="AL96" s="613" t="s">
        <v>364</v>
      </c>
      <c r="AM96" s="609"/>
      <c r="AN96" s="609"/>
      <c r="AO96" s="609"/>
      <c r="AP96" s="609"/>
      <c r="AQ96" s="609"/>
      <c r="AR96" s="609"/>
      <c r="AS96" s="609"/>
      <c r="AT96" s="609"/>
      <c r="AU96" s="609"/>
      <c r="AV96" s="609"/>
      <c r="AW96" s="609"/>
      <c r="AX96" s="609"/>
      <c r="AY96" s="513">
        <f t="shared" si="15"/>
        <v>0</v>
      </c>
      <c r="AZ96" s="504"/>
      <c r="BA96" s="1151"/>
    </row>
    <row r="97" spans="1:53" ht="15" customHeight="1" x14ac:dyDescent="0.3">
      <c r="A97" s="1153" t="s">
        <v>344</v>
      </c>
      <c r="B97" s="1154"/>
      <c r="C97" s="601">
        <f t="shared" ref="C97:N97" si="16">SUM(C17:C96)</f>
        <v>0</v>
      </c>
      <c r="D97" s="601">
        <f t="shared" si="16"/>
        <v>0</v>
      </c>
      <c r="E97" s="601">
        <f t="shared" si="16"/>
        <v>0</v>
      </c>
      <c r="F97" s="601">
        <f t="shared" si="16"/>
        <v>0</v>
      </c>
      <c r="G97" s="601">
        <f t="shared" si="16"/>
        <v>0</v>
      </c>
      <c r="H97" s="601">
        <f t="shared" si="16"/>
        <v>0</v>
      </c>
      <c r="I97" s="601">
        <f t="shared" si="16"/>
        <v>0</v>
      </c>
      <c r="J97" s="601">
        <f t="shared" si="16"/>
        <v>0</v>
      </c>
      <c r="K97" s="601">
        <f t="shared" si="16"/>
        <v>0</v>
      </c>
      <c r="L97" s="601">
        <f t="shared" si="16"/>
        <v>0</v>
      </c>
      <c r="M97" s="601">
        <f t="shared" si="16"/>
        <v>0</v>
      </c>
      <c r="N97" s="601">
        <f t="shared" si="16"/>
        <v>0</v>
      </c>
      <c r="O97" s="601">
        <f>SUM(C97:N97)</f>
        <v>0</v>
      </c>
      <c r="P97" s="543"/>
      <c r="Q97" s="1152"/>
      <c r="R97" s="28"/>
      <c r="S97" s="1153" t="s">
        <v>344</v>
      </c>
      <c r="T97" s="1154"/>
      <c r="U97" s="601">
        <f t="shared" ref="U97:AF97" si="17">SUM(U17:U96)</f>
        <v>0</v>
      </c>
      <c r="V97" s="601">
        <f t="shared" si="17"/>
        <v>0</v>
      </c>
      <c r="W97" s="601">
        <f t="shared" si="17"/>
        <v>0</v>
      </c>
      <c r="X97" s="601">
        <f t="shared" si="17"/>
        <v>0</v>
      </c>
      <c r="Y97" s="601">
        <f t="shared" si="17"/>
        <v>0</v>
      </c>
      <c r="Z97" s="601">
        <f t="shared" si="17"/>
        <v>0</v>
      </c>
      <c r="AA97" s="601">
        <f t="shared" si="17"/>
        <v>0</v>
      </c>
      <c r="AB97" s="601">
        <f t="shared" si="17"/>
        <v>0</v>
      </c>
      <c r="AC97" s="601">
        <f t="shared" si="17"/>
        <v>0</v>
      </c>
      <c r="AD97" s="601">
        <f t="shared" si="17"/>
        <v>0</v>
      </c>
      <c r="AE97" s="601">
        <f t="shared" si="17"/>
        <v>0</v>
      </c>
      <c r="AF97" s="601">
        <f t="shared" si="17"/>
        <v>0</v>
      </c>
      <c r="AG97" s="601">
        <f>SUM(U97:AF97)</f>
        <v>0</v>
      </c>
      <c r="AH97" s="543"/>
      <c r="AI97" s="1152"/>
      <c r="AK97" s="1153" t="s">
        <v>344</v>
      </c>
      <c r="AL97" s="1154"/>
      <c r="AM97" s="601">
        <f t="shared" ref="AM97:AX97" si="18">SUM(AM17:AM96)</f>
        <v>0</v>
      </c>
      <c r="AN97" s="601">
        <f t="shared" si="18"/>
        <v>0</v>
      </c>
      <c r="AO97" s="601">
        <f t="shared" si="18"/>
        <v>0</v>
      </c>
      <c r="AP97" s="601">
        <f t="shared" si="18"/>
        <v>0</v>
      </c>
      <c r="AQ97" s="601">
        <f t="shared" si="18"/>
        <v>0</v>
      </c>
      <c r="AR97" s="601">
        <f t="shared" si="18"/>
        <v>0</v>
      </c>
      <c r="AS97" s="601">
        <f t="shared" si="18"/>
        <v>0</v>
      </c>
      <c r="AT97" s="601">
        <f t="shared" si="18"/>
        <v>0</v>
      </c>
      <c r="AU97" s="601">
        <f t="shared" si="18"/>
        <v>0</v>
      </c>
      <c r="AV97" s="601">
        <f t="shared" si="18"/>
        <v>0</v>
      </c>
      <c r="AW97" s="601">
        <f t="shared" si="18"/>
        <v>0</v>
      </c>
      <c r="AX97" s="601">
        <f t="shared" si="18"/>
        <v>0</v>
      </c>
      <c r="AY97" s="601">
        <f>SUM(AM97:AX97)</f>
        <v>0</v>
      </c>
      <c r="AZ97" s="543"/>
      <c r="BA97" s="1152"/>
    </row>
    <row r="98" spans="1:53" ht="15" customHeight="1" x14ac:dyDescent="0.3">
      <c r="A98" s="544"/>
      <c r="B98" s="545"/>
      <c r="C98" s="546"/>
      <c r="D98" s="546"/>
      <c r="E98" s="546"/>
      <c r="F98" s="546"/>
      <c r="G98" s="546"/>
      <c r="H98" s="546"/>
      <c r="I98" s="546"/>
      <c r="J98" s="546"/>
      <c r="K98" s="546"/>
      <c r="L98" s="546"/>
      <c r="M98" s="546"/>
      <c r="N98" s="546"/>
      <c r="O98" s="546"/>
      <c r="P98" s="547"/>
      <c r="Q98" s="548"/>
      <c r="R98" s="28"/>
      <c r="S98" s="544"/>
      <c r="T98" s="545"/>
      <c r="U98" s="546"/>
      <c r="V98" s="546"/>
      <c r="W98" s="546"/>
      <c r="X98" s="546"/>
      <c r="Y98" s="546"/>
      <c r="Z98" s="546"/>
      <c r="AA98" s="546"/>
      <c r="AB98" s="546"/>
      <c r="AC98" s="546"/>
      <c r="AD98" s="546"/>
      <c r="AE98" s="546"/>
      <c r="AF98" s="546"/>
      <c r="AG98" s="546"/>
      <c r="AH98" s="547"/>
      <c r="AI98" s="548"/>
      <c r="AK98" s="544"/>
      <c r="AL98" s="545"/>
      <c r="AM98" s="546"/>
      <c r="AN98" s="546"/>
      <c r="AO98" s="546"/>
      <c r="AP98" s="546"/>
      <c r="AQ98" s="546"/>
      <c r="AR98" s="546"/>
      <c r="AS98" s="546"/>
      <c r="AT98" s="546"/>
      <c r="AU98" s="546"/>
      <c r="AV98" s="546"/>
      <c r="AW98" s="546"/>
      <c r="AX98" s="546"/>
      <c r="AY98" s="546"/>
      <c r="AZ98" s="547"/>
      <c r="BA98" s="548"/>
    </row>
    <row r="99" spans="1:53" ht="15" customHeight="1" x14ac:dyDescent="0.3">
      <c r="A99" s="549"/>
      <c r="B99" s="544"/>
      <c r="C99" s="550"/>
      <c r="D99" s="550"/>
      <c r="E99" s="550"/>
      <c r="F99" s="550"/>
      <c r="G99" s="550"/>
      <c r="H99" s="550"/>
      <c r="I99" s="550"/>
      <c r="J99" s="550"/>
      <c r="K99" s="550"/>
      <c r="L99" s="550"/>
      <c r="M99" s="550"/>
      <c r="N99" s="550"/>
      <c r="O99" s="550"/>
      <c r="P99" s="551"/>
      <c r="Q99" s="552"/>
      <c r="R99" s="28"/>
      <c r="S99" s="549"/>
      <c r="T99" s="544"/>
      <c r="U99" s="550"/>
      <c r="V99" s="550"/>
      <c r="W99" s="550"/>
      <c r="X99" s="550"/>
      <c r="Y99" s="550"/>
      <c r="Z99" s="550"/>
      <c r="AA99" s="550"/>
      <c r="AB99" s="550"/>
      <c r="AC99" s="550"/>
      <c r="AD99" s="550"/>
      <c r="AE99" s="550"/>
      <c r="AF99" s="550"/>
      <c r="AG99" s="550"/>
      <c r="AH99" s="551"/>
      <c r="AI99" s="552"/>
      <c r="AK99" s="549"/>
      <c r="AL99" s="544"/>
      <c r="AM99" s="550"/>
      <c r="AN99" s="550"/>
      <c r="AO99" s="550"/>
      <c r="AP99" s="550"/>
      <c r="AQ99" s="550"/>
      <c r="AR99" s="550"/>
      <c r="AS99" s="550"/>
      <c r="AT99" s="550"/>
      <c r="AU99" s="550"/>
      <c r="AV99" s="550"/>
      <c r="AW99" s="550"/>
      <c r="AX99" s="550"/>
      <c r="AY99" s="550"/>
      <c r="AZ99" s="551"/>
      <c r="BA99" s="552"/>
    </row>
    <row r="100" spans="1:53" s="597" customFormat="1" ht="15" customHeight="1" x14ac:dyDescent="0.3">
      <c r="A100" s="981" t="s">
        <v>340</v>
      </c>
      <c r="B100" s="1155"/>
      <c r="C100" s="594">
        <f>C15</f>
        <v>44562</v>
      </c>
      <c r="D100" s="594">
        <f t="shared" ref="D100:N100" si="19">D15</f>
        <v>44593</v>
      </c>
      <c r="E100" s="594">
        <f t="shared" si="19"/>
        <v>44621</v>
      </c>
      <c r="F100" s="594">
        <f t="shared" si="19"/>
        <v>44652</v>
      </c>
      <c r="G100" s="594">
        <f t="shared" si="19"/>
        <v>44682</v>
      </c>
      <c r="H100" s="594">
        <f t="shared" si="19"/>
        <v>44713</v>
      </c>
      <c r="I100" s="594">
        <f t="shared" si="19"/>
        <v>44743</v>
      </c>
      <c r="J100" s="594">
        <f t="shared" si="19"/>
        <v>44774</v>
      </c>
      <c r="K100" s="594">
        <f t="shared" si="19"/>
        <v>44805</v>
      </c>
      <c r="L100" s="594">
        <f t="shared" si="19"/>
        <v>44835</v>
      </c>
      <c r="M100" s="594">
        <f t="shared" si="19"/>
        <v>44866</v>
      </c>
      <c r="N100" s="594">
        <f t="shared" si="19"/>
        <v>44896</v>
      </c>
      <c r="O100" s="799" t="s">
        <v>56</v>
      </c>
      <c r="P100" s="602"/>
      <c r="Q100" s="596" t="s">
        <v>367</v>
      </c>
      <c r="R100" s="808"/>
      <c r="S100" s="981" t="s">
        <v>340</v>
      </c>
      <c r="T100" s="1155"/>
      <c r="U100" s="594">
        <f>U15</f>
        <v>44927</v>
      </c>
      <c r="V100" s="594">
        <f t="shared" ref="V100:AF100" si="20">V15</f>
        <v>44958</v>
      </c>
      <c r="W100" s="594">
        <f t="shared" si="20"/>
        <v>44986</v>
      </c>
      <c r="X100" s="594">
        <f t="shared" si="20"/>
        <v>45017</v>
      </c>
      <c r="Y100" s="594">
        <f t="shared" si="20"/>
        <v>45047</v>
      </c>
      <c r="Z100" s="594">
        <f t="shared" si="20"/>
        <v>45078</v>
      </c>
      <c r="AA100" s="594">
        <f t="shared" si="20"/>
        <v>45108</v>
      </c>
      <c r="AB100" s="594">
        <f t="shared" si="20"/>
        <v>45139</v>
      </c>
      <c r="AC100" s="594">
        <f t="shared" si="20"/>
        <v>45170</v>
      </c>
      <c r="AD100" s="594">
        <f t="shared" si="20"/>
        <v>45200</v>
      </c>
      <c r="AE100" s="594">
        <f t="shared" si="20"/>
        <v>45231</v>
      </c>
      <c r="AF100" s="594">
        <f t="shared" si="20"/>
        <v>45261</v>
      </c>
      <c r="AG100" s="799" t="s">
        <v>56</v>
      </c>
      <c r="AH100" s="602"/>
      <c r="AI100" s="596" t="s">
        <v>367</v>
      </c>
      <c r="AK100" s="981" t="s">
        <v>340</v>
      </c>
      <c r="AL100" s="1155"/>
      <c r="AM100" s="594">
        <f>AM15</f>
        <v>45292</v>
      </c>
      <c r="AN100" s="594">
        <f t="shared" ref="AN100:AX100" si="21">AN15</f>
        <v>45323</v>
      </c>
      <c r="AO100" s="594">
        <f t="shared" si="21"/>
        <v>45351</v>
      </c>
      <c r="AP100" s="594">
        <f t="shared" si="21"/>
        <v>45382</v>
      </c>
      <c r="AQ100" s="594">
        <f t="shared" si="21"/>
        <v>45412</v>
      </c>
      <c r="AR100" s="594">
        <f t="shared" si="21"/>
        <v>45443</v>
      </c>
      <c r="AS100" s="594">
        <f t="shared" si="21"/>
        <v>45473</v>
      </c>
      <c r="AT100" s="594">
        <f t="shared" si="21"/>
        <v>45504</v>
      </c>
      <c r="AU100" s="594">
        <f t="shared" si="21"/>
        <v>45535</v>
      </c>
      <c r="AV100" s="594">
        <f t="shared" si="21"/>
        <v>45565</v>
      </c>
      <c r="AW100" s="594">
        <f t="shared" si="21"/>
        <v>45596</v>
      </c>
      <c r="AX100" s="594">
        <f t="shared" si="21"/>
        <v>45626</v>
      </c>
      <c r="AY100" s="799" t="s">
        <v>56</v>
      </c>
      <c r="AZ100" s="602"/>
      <c r="BA100" s="596" t="s">
        <v>367</v>
      </c>
    </row>
    <row r="101" spans="1:53" ht="15" customHeight="1" x14ac:dyDescent="0.3">
      <c r="A101" s="488"/>
      <c r="B101" s="553" t="s">
        <v>559</v>
      </c>
      <c r="C101" s="612"/>
      <c r="D101" s="612"/>
      <c r="E101" s="612"/>
      <c r="F101" s="612"/>
      <c r="G101" s="612"/>
      <c r="H101" s="612"/>
      <c r="I101" s="612"/>
      <c r="J101" s="612"/>
      <c r="K101" s="612"/>
      <c r="L101" s="612"/>
      <c r="M101" s="612"/>
      <c r="N101" s="612"/>
      <c r="O101" s="489"/>
      <c r="P101" s="487"/>
      <c r="Q101" s="1150"/>
      <c r="R101" s="28"/>
      <c r="S101" s="488"/>
      <c r="T101" s="553" t="s">
        <v>559</v>
      </c>
      <c r="U101" s="612"/>
      <c r="V101" s="612"/>
      <c r="W101" s="612"/>
      <c r="X101" s="612"/>
      <c r="Y101" s="612"/>
      <c r="Z101" s="612"/>
      <c r="AA101" s="612"/>
      <c r="AB101" s="612"/>
      <c r="AC101" s="612"/>
      <c r="AD101" s="612"/>
      <c r="AE101" s="612"/>
      <c r="AF101" s="612"/>
      <c r="AG101" s="489"/>
      <c r="AH101" s="487"/>
      <c r="AI101" s="1150"/>
      <c r="AK101" s="488"/>
      <c r="AL101" s="553" t="s">
        <v>559</v>
      </c>
      <c r="AM101" s="612"/>
      <c r="AN101" s="612"/>
      <c r="AO101" s="612"/>
      <c r="AP101" s="612"/>
      <c r="AQ101" s="612"/>
      <c r="AR101" s="612"/>
      <c r="AS101" s="612"/>
      <c r="AT101" s="612"/>
      <c r="AU101" s="612"/>
      <c r="AV101" s="612"/>
      <c r="AW101" s="612"/>
      <c r="AX101" s="612"/>
      <c r="AY101" s="489"/>
      <c r="AZ101" s="487"/>
      <c r="BA101" s="1150"/>
    </row>
    <row r="102" spans="1:53" ht="15" customHeight="1" x14ac:dyDescent="0.3">
      <c r="A102" s="490"/>
      <c r="B102" s="554" t="s">
        <v>560</v>
      </c>
      <c r="C102" s="607"/>
      <c r="D102" s="607"/>
      <c r="E102" s="607"/>
      <c r="F102" s="607"/>
      <c r="G102" s="607"/>
      <c r="H102" s="607"/>
      <c r="I102" s="607"/>
      <c r="J102" s="607"/>
      <c r="K102" s="607"/>
      <c r="L102" s="607"/>
      <c r="M102" s="607"/>
      <c r="N102" s="607"/>
      <c r="O102" s="491"/>
      <c r="P102" s="487"/>
      <c r="Q102" s="1152"/>
      <c r="R102" s="28"/>
      <c r="S102" s="490"/>
      <c r="T102" s="554" t="s">
        <v>560</v>
      </c>
      <c r="U102" s="607"/>
      <c r="V102" s="607"/>
      <c r="W102" s="607"/>
      <c r="X102" s="607"/>
      <c r="Y102" s="607"/>
      <c r="Z102" s="607"/>
      <c r="AA102" s="607"/>
      <c r="AB102" s="607"/>
      <c r="AC102" s="607"/>
      <c r="AD102" s="607"/>
      <c r="AE102" s="607"/>
      <c r="AF102" s="607"/>
      <c r="AG102" s="491"/>
      <c r="AH102" s="487"/>
      <c r="AI102" s="1152"/>
      <c r="AK102" s="490"/>
      <c r="AL102" s="554" t="s">
        <v>560</v>
      </c>
      <c r="AM102" s="607"/>
      <c r="AN102" s="607"/>
      <c r="AO102" s="607"/>
      <c r="AP102" s="607"/>
      <c r="AQ102" s="607"/>
      <c r="AR102" s="607"/>
      <c r="AS102" s="607"/>
      <c r="AT102" s="607"/>
      <c r="AU102" s="607"/>
      <c r="AV102" s="607"/>
      <c r="AW102" s="607"/>
      <c r="AX102" s="607"/>
      <c r="AY102" s="491"/>
      <c r="AZ102" s="487"/>
      <c r="BA102" s="1152"/>
    </row>
    <row r="103" spans="1:53" ht="15" customHeight="1" x14ac:dyDescent="0.3">
      <c r="A103" s="488"/>
      <c r="B103" s="555" t="s">
        <v>788</v>
      </c>
      <c r="C103" s="556">
        <f>SUM(C104:C106)</f>
        <v>0</v>
      </c>
      <c r="D103" s="556">
        <f t="shared" ref="D103:N103" si="22">SUM(D104:D106)</f>
        <v>0</v>
      </c>
      <c r="E103" s="556">
        <f t="shared" si="22"/>
        <v>0</v>
      </c>
      <c r="F103" s="556">
        <f t="shared" si="22"/>
        <v>0</v>
      </c>
      <c r="G103" s="556">
        <f t="shared" si="22"/>
        <v>0</v>
      </c>
      <c r="H103" s="556">
        <f t="shared" si="22"/>
        <v>0</v>
      </c>
      <c r="I103" s="556">
        <f t="shared" si="22"/>
        <v>0</v>
      </c>
      <c r="J103" s="556">
        <f t="shared" si="22"/>
        <v>0</v>
      </c>
      <c r="K103" s="556">
        <f t="shared" si="22"/>
        <v>0</v>
      </c>
      <c r="L103" s="556">
        <f t="shared" si="22"/>
        <v>0</v>
      </c>
      <c r="M103" s="556">
        <f t="shared" si="22"/>
        <v>0</v>
      </c>
      <c r="N103" s="556">
        <f t="shared" si="22"/>
        <v>0</v>
      </c>
      <c r="O103" s="556">
        <f>SUM(C103:N103)</f>
        <v>0</v>
      </c>
      <c r="P103" s="487"/>
      <c r="Q103" s="492"/>
      <c r="R103" s="28"/>
      <c r="S103" s="488"/>
      <c r="T103" s="555" t="s">
        <v>788</v>
      </c>
      <c r="U103" s="556">
        <f t="shared" ref="U103:AF103" si="23">SUM(U104:U106)</f>
        <v>0</v>
      </c>
      <c r="V103" s="556">
        <f t="shared" si="23"/>
        <v>0</v>
      </c>
      <c r="W103" s="556">
        <f t="shared" si="23"/>
        <v>0</v>
      </c>
      <c r="X103" s="556">
        <f t="shared" si="23"/>
        <v>0</v>
      </c>
      <c r="Y103" s="556">
        <f t="shared" si="23"/>
        <v>0</v>
      </c>
      <c r="Z103" s="556">
        <f t="shared" si="23"/>
        <v>0</v>
      </c>
      <c r="AA103" s="556">
        <f t="shared" si="23"/>
        <v>0</v>
      </c>
      <c r="AB103" s="556">
        <f t="shared" si="23"/>
        <v>0</v>
      </c>
      <c r="AC103" s="556">
        <f t="shared" si="23"/>
        <v>0</v>
      </c>
      <c r="AD103" s="556">
        <f t="shared" si="23"/>
        <v>0</v>
      </c>
      <c r="AE103" s="556">
        <f t="shared" si="23"/>
        <v>0</v>
      </c>
      <c r="AF103" s="556">
        <f t="shared" si="23"/>
        <v>0</v>
      </c>
      <c r="AG103" s="556">
        <f>SUM(U103:AF103)</f>
        <v>0</v>
      </c>
      <c r="AH103" s="487"/>
      <c r="AI103" s="486"/>
      <c r="AK103" s="488"/>
      <c r="AL103" s="555" t="s">
        <v>788</v>
      </c>
      <c r="AM103" s="556">
        <f>SUM(AM104:AM106)</f>
        <v>0</v>
      </c>
      <c r="AN103" s="556">
        <f t="shared" ref="AN103:AX103" si="24">SUM(AN104:AN106)</f>
        <v>0</v>
      </c>
      <c r="AO103" s="556">
        <f t="shared" si="24"/>
        <v>0</v>
      </c>
      <c r="AP103" s="556">
        <f t="shared" si="24"/>
        <v>0</v>
      </c>
      <c r="AQ103" s="556">
        <f t="shared" si="24"/>
        <v>0</v>
      </c>
      <c r="AR103" s="556">
        <f t="shared" si="24"/>
        <v>0</v>
      </c>
      <c r="AS103" s="556">
        <f t="shared" si="24"/>
        <v>0</v>
      </c>
      <c r="AT103" s="556">
        <f t="shared" si="24"/>
        <v>0</v>
      </c>
      <c r="AU103" s="556">
        <f t="shared" si="24"/>
        <v>0</v>
      </c>
      <c r="AV103" s="556">
        <f t="shared" si="24"/>
        <v>0</v>
      </c>
      <c r="AW103" s="556">
        <f t="shared" si="24"/>
        <v>0</v>
      </c>
      <c r="AX103" s="556">
        <f t="shared" si="24"/>
        <v>0</v>
      </c>
      <c r="AY103" s="556">
        <f>SUM(AM103:AX103)</f>
        <v>0</v>
      </c>
      <c r="AZ103" s="487"/>
      <c r="BA103" s="486"/>
    </row>
    <row r="104" spans="1:53" ht="15" customHeight="1" x14ac:dyDescent="0.3">
      <c r="A104" s="505"/>
      <c r="B104" s="506" t="s">
        <v>349</v>
      </c>
      <c r="C104" s="612"/>
      <c r="D104" s="612"/>
      <c r="E104" s="612"/>
      <c r="F104" s="612"/>
      <c r="G104" s="612"/>
      <c r="H104" s="612"/>
      <c r="I104" s="612"/>
      <c r="J104" s="612"/>
      <c r="K104" s="612"/>
      <c r="L104" s="612"/>
      <c r="M104" s="612"/>
      <c r="N104" s="612"/>
      <c r="O104" s="507">
        <f>SUM(C104:N104)</f>
        <v>0</v>
      </c>
      <c r="P104" s="504"/>
      <c r="Q104" s="1150"/>
      <c r="R104" s="28"/>
      <c r="S104" s="505"/>
      <c r="T104" s="506" t="s">
        <v>349</v>
      </c>
      <c r="U104" s="612"/>
      <c r="V104" s="612"/>
      <c r="W104" s="612"/>
      <c r="X104" s="612"/>
      <c r="Y104" s="612"/>
      <c r="Z104" s="612"/>
      <c r="AA104" s="612"/>
      <c r="AB104" s="612"/>
      <c r="AC104" s="612"/>
      <c r="AD104" s="612"/>
      <c r="AE104" s="612"/>
      <c r="AF104" s="612"/>
      <c r="AG104" s="507">
        <f t="shared" ref="AG104:AG113" si="25">SUM(U104:AF104)</f>
        <v>0</v>
      </c>
      <c r="AH104" s="504"/>
      <c r="AI104" s="1150"/>
      <c r="AK104" s="505"/>
      <c r="AL104" s="506" t="s">
        <v>349</v>
      </c>
      <c r="AM104" s="612"/>
      <c r="AN104" s="612"/>
      <c r="AO104" s="612"/>
      <c r="AP104" s="612"/>
      <c r="AQ104" s="612"/>
      <c r="AR104" s="612"/>
      <c r="AS104" s="612"/>
      <c r="AT104" s="612"/>
      <c r="AU104" s="612"/>
      <c r="AV104" s="612"/>
      <c r="AW104" s="612"/>
      <c r="AX104" s="612"/>
      <c r="AY104" s="507">
        <f t="shared" ref="AY104:AY113" si="26">SUM(AM104:AX104)</f>
        <v>0</v>
      </c>
      <c r="AZ104" s="504"/>
      <c r="BA104" s="1150"/>
    </row>
    <row r="105" spans="1:53" ht="15" customHeight="1" x14ac:dyDescent="0.3">
      <c r="A105" s="501"/>
      <c r="B105" s="502" t="s">
        <v>397</v>
      </c>
      <c r="C105" s="607"/>
      <c r="D105" s="607"/>
      <c r="E105" s="607"/>
      <c r="F105" s="607"/>
      <c r="G105" s="607"/>
      <c r="H105" s="607"/>
      <c r="I105" s="607"/>
      <c r="J105" s="607"/>
      <c r="K105" s="607"/>
      <c r="L105" s="607"/>
      <c r="M105" s="607"/>
      <c r="N105" s="608"/>
      <c r="O105" s="510">
        <f>SUM(C105:N105)</f>
        <v>0</v>
      </c>
      <c r="P105" s="504"/>
      <c r="Q105" s="1151"/>
      <c r="R105" s="28"/>
      <c r="S105" s="501"/>
      <c r="T105" s="502" t="s">
        <v>397</v>
      </c>
      <c r="U105" s="607"/>
      <c r="V105" s="607"/>
      <c r="W105" s="607"/>
      <c r="X105" s="607"/>
      <c r="Y105" s="607"/>
      <c r="Z105" s="607"/>
      <c r="AA105" s="607"/>
      <c r="AB105" s="607"/>
      <c r="AC105" s="607"/>
      <c r="AD105" s="607"/>
      <c r="AE105" s="607"/>
      <c r="AF105" s="608"/>
      <c r="AG105" s="510">
        <f>SUM(U105:AF105)</f>
        <v>0</v>
      </c>
      <c r="AH105" s="504"/>
      <c r="AI105" s="1151"/>
      <c r="AK105" s="501"/>
      <c r="AL105" s="502" t="s">
        <v>397</v>
      </c>
      <c r="AM105" s="607"/>
      <c r="AN105" s="607"/>
      <c r="AO105" s="607"/>
      <c r="AP105" s="607"/>
      <c r="AQ105" s="607"/>
      <c r="AR105" s="607"/>
      <c r="AS105" s="607"/>
      <c r="AT105" s="607"/>
      <c r="AU105" s="607"/>
      <c r="AV105" s="607"/>
      <c r="AW105" s="607"/>
      <c r="AX105" s="608"/>
      <c r="AY105" s="510">
        <f>SUM(AM105:AX105)</f>
        <v>0</v>
      </c>
      <c r="AZ105" s="504"/>
      <c r="BA105" s="1151"/>
    </row>
    <row r="106" spans="1:53" ht="15" customHeight="1" x14ac:dyDescent="0.3">
      <c r="A106" s="501"/>
      <c r="B106" s="502" t="s">
        <v>461</v>
      </c>
      <c r="C106" s="611"/>
      <c r="D106" s="611"/>
      <c r="E106" s="611"/>
      <c r="F106" s="611"/>
      <c r="G106" s="611"/>
      <c r="H106" s="611"/>
      <c r="I106" s="611"/>
      <c r="J106" s="611"/>
      <c r="K106" s="611"/>
      <c r="L106" s="611"/>
      <c r="M106" s="611"/>
      <c r="N106" s="611"/>
      <c r="O106" s="557">
        <f t="shared" ref="O106:O113" si="27">SUM(C106:N106)</f>
        <v>0</v>
      </c>
      <c r="P106" s="504"/>
      <c r="Q106" s="1151"/>
      <c r="R106" s="28"/>
      <c r="S106" s="501"/>
      <c r="T106" s="502" t="s">
        <v>461</v>
      </c>
      <c r="U106" s="611"/>
      <c r="V106" s="611"/>
      <c r="W106" s="611"/>
      <c r="X106" s="611"/>
      <c r="Y106" s="611"/>
      <c r="Z106" s="611"/>
      <c r="AA106" s="611"/>
      <c r="AB106" s="611"/>
      <c r="AC106" s="611"/>
      <c r="AD106" s="611"/>
      <c r="AE106" s="611"/>
      <c r="AF106" s="611"/>
      <c r="AG106" s="557">
        <f>SUM(U106:AF106)</f>
        <v>0</v>
      </c>
      <c r="AH106" s="504"/>
      <c r="AI106" s="1151"/>
      <c r="AK106" s="501"/>
      <c r="AL106" s="502" t="s">
        <v>461</v>
      </c>
      <c r="AM106" s="611"/>
      <c r="AN106" s="611"/>
      <c r="AO106" s="611"/>
      <c r="AP106" s="611"/>
      <c r="AQ106" s="611"/>
      <c r="AR106" s="611"/>
      <c r="AS106" s="611"/>
      <c r="AT106" s="611"/>
      <c r="AU106" s="611"/>
      <c r="AV106" s="611"/>
      <c r="AW106" s="611"/>
      <c r="AX106" s="611"/>
      <c r="AY106" s="557">
        <f>SUM(AM106:AX106)</f>
        <v>0</v>
      </c>
      <c r="AZ106" s="504"/>
      <c r="BA106" s="1151"/>
    </row>
    <row r="107" spans="1:53" ht="15" customHeight="1" x14ac:dyDescent="0.3">
      <c r="A107" s="468"/>
      <c r="B107" s="558" t="s">
        <v>427</v>
      </c>
      <c r="C107" s="559">
        <f>SUM(C108:C112)</f>
        <v>0</v>
      </c>
      <c r="D107" s="559">
        <f t="shared" ref="D107:N107" si="28">SUM(D108:D112)</f>
        <v>0</v>
      </c>
      <c r="E107" s="559">
        <f t="shared" si="28"/>
        <v>0</v>
      </c>
      <c r="F107" s="559">
        <f t="shared" si="28"/>
        <v>0</v>
      </c>
      <c r="G107" s="559">
        <f t="shared" si="28"/>
        <v>0</v>
      </c>
      <c r="H107" s="559">
        <f t="shared" si="28"/>
        <v>0</v>
      </c>
      <c r="I107" s="559">
        <f t="shared" si="28"/>
        <v>0</v>
      </c>
      <c r="J107" s="559">
        <f t="shared" si="28"/>
        <v>0</v>
      </c>
      <c r="K107" s="559">
        <f t="shared" si="28"/>
        <v>0</v>
      </c>
      <c r="L107" s="559">
        <f t="shared" si="28"/>
        <v>0</v>
      </c>
      <c r="M107" s="559">
        <f t="shared" si="28"/>
        <v>0</v>
      </c>
      <c r="N107" s="559">
        <f t="shared" si="28"/>
        <v>0</v>
      </c>
      <c r="O107" s="560">
        <f t="shared" si="27"/>
        <v>0</v>
      </c>
      <c r="P107" s="504"/>
      <c r="Q107" s="1151"/>
      <c r="R107" s="28"/>
      <c r="S107" s="468"/>
      <c r="T107" s="558" t="s">
        <v>427</v>
      </c>
      <c r="U107" s="559">
        <f t="shared" ref="U107:AF107" si="29">SUM(U108:U112)</f>
        <v>0</v>
      </c>
      <c r="V107" s="559">
        <f t="shared" si="29"/>
        <v>0</v>
      </c>
      <c r="W107" s="559">
        <f t="shared" si="29"/>
        <v>0</v>
      </c>
      <c r="X107" s="559">
        <f t="shared" si="29"/>
        <v>0</v>
      </c>
      <c r="Y107" s="559">
        <f t="shared" si="29"/>
        <v>0</v>
      </c>
      <c r="Z107" s="559">
        <f t="shared" si="29"/>
        <v>0</v>
      </c>
      <c r="AA107" s="559">
        <f t="shared" si="29"/>
        <v>0</v>
      </c>
      <c r="AB107" s="559">
        <f t="shared" si="29"/>
        <v>0</v>
      </c>
      <c r="AC107" s="559">
        <f t="shared" si="29"/>
        <v>0</v>
      </c>
      <c r="AD107" s="559">
        <f t="shared" si="29"/>
        <v>0</v>
      </c>
      <c r="AE107" s="559">
        <f t="shared" si="29"/>
        <v>0</v>
      </c>
      <c r="AF107" s="559">
        <f t="shared" si="29"/>
        <v>0</v>
      </c>
      <c r="AG107" s="560">
        <f t="shared" si="25"/>
        <v>0</v>
      </c>
      <c r="AH107" s="504"/>
      <c r="AI107" s="1151"/>
      <c r="AK107" s="468"/>
      <c r="AL107" s="558" t="s">
        <v>427</v>
      </c>
      <c r="AM107" s="559">
        <f t="shared" ref="AM107:AX107" si="30">SUM(AM108:AM112)</f>
        <v>0</v>
      </c>
      <c r="AN107" s="559">
        <f t="shared" si="30"/>
        <v>0</v>
      </c>
      <c r="AO107" s="559">
        <f t="shared" si="30"/>
        <v>0</v>
      </c>
      <c r="AP107" s="559">
        <f t="shared" si="30"/>
        <v>0</v>
      </c>
      <c r="AQ107" s="559">
        <f t="shared" si="30"/>
        <v>0</v>
      </c>
      <c r="AR107" s="559">
        <f t="shared" si="30"/>
        <v>0</v>
      </c>
      <c r="AS107" s="559">
        <f t="shared" si="30"/>
        <v>0</v>
      </c>
      <c r="AT107" s="559">
        <f t="shared" si="30"/>
        <v>0</v>
      </c>
      <c r="AU107" s="559">
        <f t="shared" si="30"/>
        <v>0</v>
      </c>
      <c r="AV107" s="559">
        <f t="shared" si="30"/>
        <v>0</v>
      </c>
      <c r="AW107" s="559">
        <f t="shared" si="30"/>
        <v>0</v>
      </c>
      <c r="AX107" s="559">
        <f t="shared" si="30"/>
        <v>0</v>
      </c>
      <c r="AY107" s="560">
        <f t="shared" si="26"/>
        <v>0</v>
      </c>
      <c r="AZ107" s="504"/>
      <c r="BA107" s="1151"/>
    </row>
    <row r="108" spans="1:53" ht="15" customHeight="1" x14ac:dyDescent="0.3">
      <c r="A108" s="508"/>
      <c r="B108" s="509" t="s">
        <v>423</v>
      </c>
      <c r="C108" s="607"/>
      <c r="D108" s="607"/>
      <c r="E108" s="607"/>
      <c r="F108" s="607"/>
      <c r="G108" s="607"/>
      <c r="H108" s="607"/>
      <c r="I108" s="607"/>
      <c r="J108" s="607"/>
      <c r="K108" s="607"/>
      <c r="L108" s="607"/>
      <c r="M108" s="607"/>
      <c r="N108" s="607"/>
      <c r="O108" s="510">
        <f t="shared" si="27"/>
        <v>0</v>
      </c>
      <c r="P108" s="504"/>
      <c r="Q108" s="1151"/>
      <c r="R108" s="28"/>
      <c r="S108" s="508"/>
      <c r="T108" s="509" t="s">
        <v>423</v>
      </c>
      <c r="U108" s="607"/>
      <c r="V108" s="607"/>
      <c r="W108" s="607"/>
      <c r="X108" s="607"/>
      <c r="Y108" s="607"/>
      <c r="Z108" s="607"/>
      <c r="AA108" s="607"/>
      <c r="AB108" s="607"/>
      <c r="AC108" s="607"/>
      <c r="AD108" s="607"/>
      <c r="AE108" s="607"/>
      <c r="AF108" s="607"/>
      <c r="AG108" s="510">
        <f t="shared" si="25"/>
        <v>0</v>
      </c>
      <c r="AH108" s="504"/>
      <c r="AI108" s="1151"/>
      <c r="AK108" s="508"/>
      <c r="AL108" s="509" t="s">
        <v>423</v>
      </c>
      <c r="AM108" s="607"/>
      <c r="AN108" s="607"/>
      <c r="AO108" s="607"/>
      <c r="AP108" s="607"/>
      <c r="AQ108" s="607"/>
      <c r="AR108" s="607"/>
      <c r="AS108" s="607"/>
      <c r="AT108" s="607"/>
      <c r="AU108" s="607"/>
      <c r="AV108" s="607"/>
      <c r="AW108" s="607"/>
      <c r="AX108" s="607"/>
      <c r="AY108" s="510">
        <f t="shared" si="26"/>
        <v>0</v>
      </c>
      <c r="AZ108" s="504"/>
      <c r="BA108" s="1151"/>
    </row>
    <row r="109" spans="1:53" ht="15" customHeight="1" x14ac:dyDescent="0.3">
      <c r="A109" s="508"/>
      <c r="B109" s="509" t="s">
        <v>424</v>
      </c>
      <c r="C109" s="607"/>
      <c r="D109" s="607"/>
      <c r="E109" s="607"/>
      <c r="F109" s="607"/>
      <c r="G109" s="607"/>
      <c r="H109" s="607"/>
      <c r="I109" s="607"/>
      <c r="J109" s="607"/>
      <c r="K109" s="607"/>
      <c r="L109" s="607"/>
      <c r="M109" s="607"/>
      <c r="N109" s="607"/>
      <c r="O109" s="510">
        <f t="shared" si="27"/>
        <v>0</v>
      </c>
      <c r="P109" s="504"/>
      <c r="Q109" s="1151"/>
      <c r="R109" s="28"/>
      <c r="S109" s="508"/>
      <c r="T109" s="509" t="s">
        <v>424</v>
      </c>
      <c r="U109" s="607"/>
      <c r="V109" s="607"/>
      <c r="W109" s="607"/>
      <c r="X109" s="607"/>
      <c r="Y109" s="607"/>
      <c r="Z109" s="607"/>
      <c r="AA109" s="607"/>
      <c r="AB109" s="607"/>
      <c r="AC109" s="607"/>
      <c r="AD109" s="607"/>
      <c r="AE109" s="607"/>
      <c r="AF109" s="607"/>
      <c r="AG109" s="510">
        <f t="shared" si="25"/>
        <v>0</v>
      </c>
      <c r="AH109" s="504"/>
      <c r="AI109" s="1151"/>
      <c r="AK109" s="508"/>
      <c r="AL109" s="509" t="s">
        <v>424</v>
      </c>
      <c r="AM109" s="607"/>
      <c r="AN109" s="607"/>
      <c r="AO109" s="607"/>
      <c r="AP109" s="607"/>
      <c r="AQ109" s="607"/>
      <c r="AR109" s="607"/>
      <c r="AS109" s="607"/>
      <c r="AT109" s="607"/>
      <c r="AU109" s="607"/>
      <c r="AV109" s="607"/>
      <c r="AW109" s="607"/>
      <c r="AX109" s="607"/>
      <c r="AY109" s="510">
        <f t="shared" si="26"/>
        <v>0</v>
      </c>
      <c r="AZ109" s="504"/>
      <c r="BA109" s="1151"/>
    </row>
    <row r="110" spans="1:53" ht="15" customHeight="1" x14ac:dyDescent="0.3">
      <c r="A110" s="508"/>
      <c r="B110" s="509" t="s">
        <v>425</v>
      </c>
      <c r="C110" s="607"/>
      <c r="D110" s="607"/>
      <c r="E110" s="607"/>
      <c r="F110" s="607"/>
      <c r="G110" s="607"/>
      <c r="H110" s="607"/>
      <c r="I110" s="607"/>
      <c r="J110" s="607"/>
      <c r="K110" s="607"/>
      <c r="L110" s="607"/>
      <c r="M110" s="607"/>
      <c r="N110" s="607"/>
      <c r="O110" s="510">
        <f t="shared" si="27"/>
        <v>0</v>
      </c>
      <c r="P110" s="504"/>
      <c r="Q110" s="1151"/>
      <c r="R110" s="28"/>
      <c r="S110" s="508"/>
      <c r="T110" s="509" t="s">
        <v>425</v>
      </c>
      <c r="U110" s="607"/>
      <c r="V110" s="607"/>
      <c r="W110" s="607"/>
      <c r="X110" s="607"/>
      <c r="Y110" s="607"/>
      <c r="Z110" s="607"/>
      <c r="AA110" s="607"/>
      <c r="AB110" s="607"/>
      <c r="AC110" s="607"/>
      <c r="AD110" s="607"/>
      <c r="AE110" s="607"/>
      <c r="AF110" s="607"/>
      <c r="AG110" s="510">
        <f t="shared" si="25"/>
        <v>0</v>
      </c>
      <c r="AH110" s="504"/>
      <c r="AI110" s="1151"/>
      <c r="AK110" s="508"/>
      <c r="AL110" s="509" t="s">
        <v>425</v>
      </c>
      <c r="AM110" s="607"/>
      <c r="AN110" s="607"/>
      <c r="AO110" s="607"/>
      <c r="AP110" s="607"/>
      <c r="AQ110" s="607"/>
      <c r="AR110" s="607"/>
      <c r="AS110" s="607"/>
      <c r="AT110" s="607"/>
      <c r="AU110" s="607"/>
      <c r="AV110" s="607"/>
      <c r="AW110" s="607"/>
      <c r="AX110" s="607"/>
      <c r="AY110" s="510">
        <f t="shared" si="26"/>
        <v>0</v>
      </c>
      <c r="AZ110" s="504"/>
      <c r="BA110" s="1151"/>
    </row>
    <row r="111" spans="1:53" ht="15" customHeight="1" x14ac:dyDescent="0.3">
      <c r="A111" s="508"/>
      <c r="B111" s="509" t="s">
        <v>426</v>
      </c>
      <c r="C111" s="607"/>
      <c r="D111" s="607"/>
      <c r="E111" s="607"/>
      <c r="F111" s="607"/>
      <c r="G111" s="607"/>
      <c r="H111" s="607"/>
      <c r="I111" s="607"/>
      <c r="J111" s="607"/>
      <c r="K111" s="607"/>
      <c r="L111" s="607"/>
      <c r="M111" s="607"/>
      <c r="N111" s="608"/>
      <c r="O111" s="510">
        <f t="shared" si="27"/>
        <v>0</v>
      </c>
      <c r="P111" s="504"/>
      <c r="Q111" s="1151"/>
      <c r="S111" s="508"/>
      <c r="T111" s="509" t="s">
        <v>426</v>
      </c>
      <c r="U111" s="607"/>
      <c r="V111" s="607"/>
      <c r="W111" s="607"/>
      <c r="X111" s="607"/>
      <c r="Y111" s="607"/>
      <c r="Z111" s="607"/>
      <c r="AA111" s="607"/>
      <c r="AB111" s="607"/>
      <c r="AC111" s="607"/>
      <c r="AD111" s="607"/>
      <c r="AE111" s="607"/>
      <c r="AF111" s="608"/>
      <c r="AG111" s="510">
        <f t="shared" si="25"/>
        <v>0</v>
      </c>
      <c r="AH111" s="504"/>
      <c r="AI111" s="1151"/>
      <c r="AK111" s="508"/>
      <c r="AL111" s="509" t="s">
        <v>426</v>
      </c>
      <c r="AM111" s="607"/>
      <c r="AN111" s="607"/>
      <c r="AO111" s="607"/>
      <c r="AP111" s="607"/>
      <c r="AQ111" s="607"/>
      <c r="AR111" s="607"/>
      <c r="AS111" s="607"/>
      <c r="AT111" s="607"/>
      <c r="AU111" s="607"/>
      <c r="AV111" s="607"/>
      <c r="AW111" s="607"/>
      <c r="AX111" s="608"/>
      <c r="AY111" s="510">
        <f t="shared" si="26"/>
        <v>0</v>
      </c>
      <c r="AZ111" s="504"/>
      <c r="BA111" s="1151"/>
    </row>
    <row r="112" spans="1:53" ht="15" customHeight="1" x14ac:dyDescent="0.3">
      <c r="A112" s="511"/>
      <c r="B112" s="512" t="s">
        <v>365</v>
      </c>
      <c r="C112" s="609"/>
      <c r="D112" s="609"/>
      <c r="E112" s="609"/>
      <c r="F112" s="609"/>
      <c r="G112" s="609"/>
      <c r="H112" s="609"/>
      <c r="I112" s="609"/>
      <c r="J112" s="609"/>
      <c r="K112" s="609"/>
      <c r="L112" s="609"/>
      <c r="M112" s="609"/>
      <c r="N112" s="609"/>
      <c r="O112" s="513">
        <f t="shared" si="27"/>
        <v>0</v>
      </c>
      <c r="P112" s="504"/>
      <c r="Q112" s="1151"/>
      <c r="S112" s="511"/>
      <c r="T112" s="512" t="s">
        <v>365</v>
      </c>
      <c r="U112" s="609"/>
      <c r="V112" s="609"/>
      <c r="W112" s="609"/>
      <c r="X112" s="609"/>
      <c r="Y112" s="609"/>
      <c r="Z112" s="609"/>
      <c r="AA112" s="609"/>
      <c r="AB112" s="609"/>
      <c r="AC112" s="609"/>
      <c r="AD112" s="609"/>
      <c r="AE112" s="609"/>
      <c r="AF112" s="609"/>
      <c r="AG112" s="513">
        <f t="shared" si="25"/>
        <v>0</v>
      </c>
      <c r="AH112" s="504"/>
      <c r="AI112" s="1151"/>
      <c r="AK112" s="511"/>
      <c r="AL112" s="512" t="s">
        <v>365</v>
      </c>
      <c r="AM112" s="609"/>
      <c r="AN112" s="609"/>
      <c r="AO112" s="609"/>
      <c r="AP112" s="609"/>
      <c r="AQ112" s="609"/>
      <c r="AR112" s="609"/>
      <c r="AS112" s="609"/>
      <c r="AT112" s="609"/>
      <c r="AU112" s="609"/>
      <c r="AV112" s="609"/>
      <c r="AW112" s="609"/>
      <c r="AX112" s="609"/>
      <c r="AY112" s="513">
        <f t="shared" si="26"/>
        <v>0</v>
      </c>
      <c r="AZ112" s="504"/>
      <c r="BA112" s="1151"/>
    </row>
    <row r="113" spans="1:53" ht="15" customHeight="1" x14ac:dyDescent="0.3">
      <c r="A113" s="1153" t="s">
        <v>372</v>
      </c>
      <c r="B113" s="1154"/>
      <c r="C113" s="601">
        <f t="shared" ref="C113:N113" si="31">C103+C107</f>
        <v>0</v>
      </c>
      <c r="D113" s="601">
        <f t="shared" si="31"/>
        <v>0</v>
      </c>
      <c r="E113" s="601">
        <f t="shared" si="31"/>
        <v>0</v>
      </c>
      <c r="F113" s="601">
        <f t="shared" si="31"/>
        <v>0</v>
      </c>
      <c r="G113" s="601">
        <f t="shared" si="31"/>
        <v>0</v>
      </c>
      <c r="H113" s="601">
        <f t="shared" si="31"/>
        <v>0</v>
      </c>
      <c r="I113" s="601">
        <f t="shared" si="31"/>
        <v>0</v>
      </c>
      <c r="J113" s="601">
        <f t="shared" si="31"/>
        <v>0</v>
      </c>
      <c r="K113" s="601">
        <f t="shared" si="31"/>
        <v>0</v>
      </c>
      <c r="L113" s="601">
        <f t="shared" si="31"/>
        <v>0</v>
      </c>
      <c r="M113" s="601">
        <f t="shared" si="31"/>
        <v>0</v>
      </c>
      <c r="N113" s="601">
        <f t="shared" si="31"/>
        <v>0</v>
      </c>
      <c r="O113" s="601">
        <f t="shared" si="27"/>
        <v>0</v>
      </c>
      <c r="P113" s="543"/>
      <c r="Q113" s="1152"/>
      <c r="S113" s="1153" t="s">
        <v>372</v>
      </c>
      <c r="T113" s="1154"/>
      <c r="U113" s="601">
        <f t="shared" ref="U113:AF113" si="32">U103+U107</f>
        <v>0</v>
      </c>
      <c r="V113" s="601">
        <f t="shared" si="32"/>
        <v>0</v>
      </c>
      <c r="W113" s="601">
        <f t="shared" si="32"/>
        <v>0</v>
      </c>
      <c r="X113" s="601">
        <f t="shared" si="32"/>
        <v>0</v>
      </c>
      <c r="Y113" s="601">
        <f t="shared" si="32"/>
        <v>0</v>
      </c>
      <c r="Z113" s="601">
        <f t="shared" si="32"/>
        <v>0</v>
      </c>
      <c r="AA113" s="601">
        <f t="shared" si="32"/>
        <v>0</v>
      </c>
      <c r="AB113" s="601">
        <f t="shared" si="32"/>
        <v>0</v>
      </c>
      <c r="AC113" s="601">
        <f t="shared" si="32"/>
        <v>0</v>
      </c>
      <c r="AD113" s="601">
        <f t="shared" si="32"/>
        <v>0</v>
      </c>
      <c r="AE113" s="601">
        <f t="shared" si="32"/>
        <v>0</v>
      </c>
      <c r="AF113" s="601">
        <f t="shared" si="32"/>
        <v>0</v>
      </c>
      <c r="AG113" s="601">
        <f t="shared" si="25"/>
        <v>0</v>
      </c>
      <c r="AH113" s="543"/>
      <c r="AI113" s="1152"/>
      <c r="AK113" s="1153" t="s">
        <v>372</v>
      </c>
      <c r="AL113" s="1154"/>
      <c r="AM113" s="601">
        <f t="shared" ref="AM113:AX113" si="33">AM103+AM107</f>
        <v>0</v>
      </c>
      <c r="AN113" s="601">
        <f t="shared" si="33"/>
        <v>0</v>
      </c>
      <c r="AO113" s="601">
        <f t="shared" si="33"/>
        <v>0</v>
      </c>
      <c r="AP113" s="601">
        <f t="shared" si="33"/>
        <v>0</v>
      </c>
      <c r="AQ113" s="601">
        <f t="shared" si="33"/>
        <v>0</v>
      </c>
      <c r="AR113" s="601">
        <f t="shared" si="33"/>
        <v>0</v>
      </c>
      <c r="AS113" s="601">
        <f t="shared" si="33"/>
        <v>0</v>
      </c>
      <c r="AT113" s="601">
        <f t="shared" si="33"/>
        <v>0</v>
      </c>
      <c r="AU113" s="601">
        <f t="shared" si="33"/>
        <v>0</v>
      </c>
      <c r="AV113" s="601">
        <f t="shared" si="33"/>
        <v>0</v>
      </c>
      <c r="AW113" s="601">
        <f t="shared" si="33"/>
        <v>0</v>
      </c>
      <c r="AX113" s="601">
        <f t="shared" si="33"/>
        <v>0</v>
      </c>
      <c r="AY113" s="601">
        <f t="shared" si="26"/>
        <v>0</v>
      </c>
      <c r="AZ113" s="543"/>
      <c r="BA113" s="1152"/>
    </row>
    <row r="114" spans="1:53" ht="15" customHeight="1" x14ac:dyDescent="0.3">
      <c r="A114" s="544"/>
      <c r="B114" s="561"/>
      <c r="C114" s="546"/>
      <c r="D114" s="546"/>
      <c r="E114" s="546"/>
      <c r="F114" s="546"/>
      <c r="G114" s="546"/>
      <c r="H114" s="546"/>
      <c r="I114" s="546"/>
      <c r="J114" s="546"/>
      <c r="K114" s="546"/>
      <c r="L114" s="546"/>
      <c r="M114" s="546"/>
      <c r="N114" s="546"/>
      <c r="O114" s="546"/>
      <c r="P114" s="562"/>
      <c r="Q114" s="563"/>
      <c r="S114" s="544"/>
      <c r="T114" s="561"/>
      <c r="U114" s="564"/>
      <c r="V114" s="564"/>
      <c r="W114" s="564"/>
      <c r="X114" s="564"/>
      <c r="Y114" s="564"/>
      <c r="Z114" s="564"/>
      <c r="AA114" s="564"/>
      <c r="AB114" s="564"/>
      <c r="AC114" s="564"/>
      <c r="AD114" s="564"/>
      <c r="AE114" s="564"/>
      <c r="AF114" s="564"/>
      <c r="AG114" s="564"/>
      <c r="AH114" s="562"/>
      <c r="AI114" s="563"/>
      <c r="AK114" s="544"/>
      <c r="AL114" s="561"/>
      <c r="AM114" s="564"/>
      <c r="AN114" s="564"/>
      <c r="AO114" s="564"/>
      <c r="AP114" s="564"/>
      <c r="AQ114" s="564"/>
      <c r="AR114" s="564"/>
      <c r="AS114" s="564"/>
      <c r="AT114" s="564"/>
      <c r="AU114" s="564"/>
      <c r="AV114" s="564"/>
      <c r="AW114" s="564"/>
      <c r="AX114" s="564"/>
      <c r="AY114" s="564"/>
      <c r="AZ114" s="562"/>
      <c r="BA114" s="563"/>
    </row>
    <row r="115" spans="1:53" s="597" customFormat="1" ht="15" customHeight="1" x14ac:dyDescent="0.3">
      <c r="A115" s="965" t="s">
        <v>341</v>
      </c>
      <c r="B115" s="965"/>
      <c r="C115" s="809" t="s">
        <v>113</v>
      </c>
      <c r="D115" s="809"/>
      <c r="E115" s="809"/>
      <c r="F115" s="809"/>
      <c r="G115" s="809"/>
      <c r="H115" s="809"/>
      <c r="I115" s="809"/>
      <c r="J115" s="809"/>
      <c r="K115" s="809"/>
      <c r="L115" s="809"/>
      <c r="M115" s="809"/>
      <c r="N115" s="809"/>
      <c r="O115" s="809"/>
      <c r="P115" s="810"/>
      <c r="Q115" s="811"/>
      <c r="S115" s="965" t="s">
        <v>341</v>
      </c>
      <c r="T115" s="965"/>
      <c r="U115" s="812" t="s">
        <v>113</v>
      </c>
      <c r="V115" s="812"/>
      <c r="W115" s="812"/>
      <c r="X115" s="812"/>
      <c r="Y115" s="812"/>
      <c r="Z115" s="812"/>
      <c r="AA115" s="812"/>
      <c r="AB115" s="812"/>
      <c r="AC115" s="812"/>
      <c r="AD115" s="812"/>
      <c r="AE115" s="812"/>
      <c r="AF115" s="812"/>
      <c r="AG115" s="812"/>
      <c r="AH115" s="810"/>
      <c r="AI115" s="811"/>
      <c r="AK115" s="965" t="s">
        <v>341</v>
      </c>
      <c r="AL115" s="965"/>
      <c r="AM115" s="812" t="s">
        <v>113</v>
      </c>
      <c r="AN115" s="812"/>
      <c r="AO115" s="812"/>
      <c r="AP115" s="812"/>
      <c r="AQ115" s="812"/>
      <c r="AR115" s="812"/>
      <c r="AS115" s="812"/>
      <c r="AT115" s="812"/>
      <c r="AU115" s="812"/>
      <c r="AV115" s="812"/>
      <c r="AW115" s="812"/>
      <c r="AX115" s="812"/>
      <c r="AY115" s="812"/>
      <c r="AZ115" s="810"/>
      <c r="BA115" s="811"/>
    </row>
    <row r="116" spans="1:53" ht="15" customHeight="1" x14ac:dyDescent="0.3">
      <c r="A116" s="549"/>
      <c r="B116" s="544"/>
      <c r="C116" s="565"/>
      <c r="D116" s="565"/>
      <c r="E116" s="565"/>
      <c r="F116" s="565"/>
      <c r="G116" s="565"/>
      <c r="H116" s="565"/>
      <c r="I116" s="565"/>
      <c r="J116" s="565"/>
      <c r="K116" s="565"/>
      <c r="L116" s="565"/>
      <c r="M116" s="565"/>
      <c r="N116" s="565"/>
      <c r="O116" s="565"/>
      <c r="P116" s="566"/>
      <c r="Q116" s="567"/>
      <c r="S116" s="549"/>
      <c r="T116" s="544"/>
      <c r="U116" s="568"/>
      <c r="V116" s="568"/>
      <c r="W116" s="568"/>
      <c r="X116" s="568"/>
      <c r="Y116" s="568"/>
      <c r="Z116" s="568"/>
      <c r="AA116" s="568"/>
      <c r="AB116" s="568"/>
      <c r="AC116" s="568"/>
      <c r="AD116" s="568"/>
      <c r="AE116" s="568"/>
      <c r="AF116" s="568"/>
      <c r="AG116" s="568"/>
      <c r="AH116" s="566"/>
      <c r="AI116" s="567"/>
      <c r="AK116" s="549"/>
      <c r="AL116" s="544"/>
      <c r="AM116" s="568"/>
      <c r="AN116" s="568"/>
      <c r="AO116" s="568"/>
      <c r="AP116" s="568"/>
      <c r="AQ116" s="568"/>
      <c r="AR116" s="568"/>
      <c r="AS116" s="568"/>
      <c r="AT116" s="568"/>
      <c r="AU116" s="568"/>
      <c r="AV116" s="568"/>
      <c r="AW116" s="568"/>
      <c r="AX116" s="568"/>
      <c r="AY116" s="568"/>
      <c r="AZ116" s="566"/>
      <c r="BA116" s="567"/>
    </row>
    <row r="117" spans="1:53" ht="15" customHeight="1" x14ac:dyDescent="0.3">
      <c r="A117" s="569"/>
      <c r="B117" s="570" t="s">
        <v>342</v>
      </c>
      <c r="C117" s="616"/>
      <c r="D117" s="568"/>
      <c r="E117" s="571"/>
      <c r="F117" s="568"/>
      <c r="G117" s="568"/>
      <c r="H117" s="568"/>
      <c r="I117" s="568"/>
      <c r="J117" s="572"/>
      <c r="K117" s="572"/>
      <c r="L117" s="572"/>
      <c r="M117" s="572"/>
      <c r="N117" s="572"/>
      <c r="O117" s="572"/>
      <c r="P117" s="573"/>
      <c r="Q117" s="574"/>
      <c r="R117" s="494"/>
      <c r="S117" s="575"/>
      <c r="T117" s="570" t="s">
        <v>342</v>
      </c>
      <c r="U117" s="576">
        <f>N128</f>
        <v>0</v>
      </c>
      <c r="V117" s="568"/>
      <c r="W117" s="571"/>
      <c r="X117" s="568"/>
      <c r="Y117" s="568"/>
      <c r="Z117" s="568"/>
      <c r="AA117" s="568"/>
      <c r="AB117" s="572"/>
      <c r="AC117" s="572"/>
      <c r="AD117" s="572"/>
      <c r="AE117" s="572"/>
      <c r="AF117" s="572"/>
      <c r="AG117" s="572"/>
      <c r="AH117" s="573"/>
      <c r="AI117" s="574"/>
      <c r="AK117" s="575"/>
      <c r="AL117" s="570" t="s">
        <v>342</v>
      </c>
      <c r="AM117" s="576">
        <f>AF128</f>
        <v>0</v>
      </c>
      <c r="AN117" s="572"/>
      <c r="AO117" s="571"/>
      <c r="AP117" s="568"/>
      <c r="AQ117" s="568"/>
      <c r="AR117" s="568"/>
      <c r="AS117" s="568"/>
      <c r="AT117" s="572"/>
      <c r="AU117" s="572"/>
      <c r="AV117" s="572"/>
      <c r="AW117" s="572"/>
      <c r="AX117" s="572"/>
      <c r="AY117" s="572"/>
      <c r="AZ117" s="573"/>
      <c r="BA117" s="574"/>
    </row>
    <row r="118" spans="1:53" ht="15" customHeight="1" x14ac:dyDescent="0.3">
      <c r="A118" s="549"/>
      <c r="B118" s="544"/>
      <c r="C118" s="568"/>
      <c r="D118" s="568"/>
      <c r="E118" s="568"/>
      <c r="F118" s="568"/>
      <c r="G118" s="568"/>
      <c r="H118" s="568"/>
      <c r="I118" s="568"/>
      <c r="J118" s="568"/>
      <c r="K118" s="568"/>
      <c r="L118" s="568"/>
      <c r="M118" s="568"/>
      <c r="N118" s="568"/>
      <c r="O118" s="568"/>
      <c r="P118" s="566"/>
      <c r="Q118" s="567"/>
      <c r="S118" s="549"/>
      <c r="T118" s="544"/>
      <c r="U118" s="568"/>
      <c r="V118" s="568"/>
      <c r="W118" s="568"/>
      <c r="X118" s="568"/>
      <c r="Y118" s="568"/>
      <c r="Z118" s="568"/>
      <c r="AA118" s="568"/>
      <c r="AB118" s="568"/>
      <c r="AC118" s="568"/>
      <c r="AD118" s="568"/>
      <c r="AE118" s="568"/>
      <c r="AF118" s="568"/>
      <c r="AG118" s="568"/>
      <c r="AH118" s="566"/>
      <c r="AI118" s="567"/>
      <c r="AK118" s="549"/>
      <c r="AL118" s="544"/>
      <c r="AM118" s="568"/>
      <c r="AN118" s="568"/>
      <c r="AO118" s="568"/>
      <c r="AP118" s="568"/>
      <c r="AQ118" s="568"/>
      <c r="AR118" s="568"/>
      <c r="AS118" s="568"/>
      <c r="AT118" s="568"/>
      <c r="AU118" s="568"/>
      <c r="AV118" s="568"/>
      <c r="AW118" s="568"/>
      <c r="AX118" s="568"/>
      <c r="AY118" s="568"/>
      <c r="AZ118" s="566"/>
      <c r="BA118" s="567"/>
    </row>
    <row r="119" spans="1:53" ht="15" customHeight="1" x14ac:dyDescent="0.3">
      <c r="A119" s="515"/>
      <c r="B119" s="570" t="s">
        <v>343</v>
      </c>
      <c r="C119" s="577">
        <f>C113</f>
        <v>0</v>
      </c>
      <c r="D119" s="577">
        <f t="shared" ref="D119:N119" si="34">D113</f>
        <v>0</v>
      </c>
      <c r="E119" s="577">
        <f t="shared" si="34"/>
        <v>0</v>
      </c>
      <c r="F119" s="577">
        <f>F113</f>
        <v>0</v>
      </c>
      <c r="G119" s="577">
        <f>G113</f>
        <v>0</v>
      </c>
      <c r="H119" s="577">
        <f>H113</f>
        <v>0</v>
      </c>
      <c r="I119" s="577">
        <f t="shared" si="34"/>
        <v>0</v>
      </c>
      <c r="J119" s="577">
        <f t="shared" si="34"/>
        <v>0</v>
      </c>
      <c r="K119" s="577">
        <f t="shared" si="34"/>
        <v>0</v>
      </c>
      <c r="L119" s="577">
        <f t="shared" si="34"/>
        <v>0</v>
      </c>
      <c r="M119" s="577">
        <f t="shared" si="34"/>
        <v>0</v>
      </c>
      <c r="N119" s="577">
        <f t="shared" si="34"/>
        <v>0</v>
      </c>
      <c r="O119" s="578">
        <f>SUM(C119:N119)</f>
        <v>0</v>
      </c>
      <c r="P119" s="504"/>
      <c r="Q119" s="1150"/>
      <c r="S119" s="515"/>
      <c r="T119" s="570" t="s">
        <v>343</v>
      </c>
      <c r="U119" s="577">
        <f t="shared" ref="U119:AF119" si="35">U113</f>
        <v>0</v>
      </c>
      <c r="V119" s="577">
        <f t="shared" si="35"/>
        <v>0</v>
      </c>
      <c r="W119" s="577">
        <f t="shared" si="35"/>
        <v>0</v>
      </c>
      <c r="X119" s="577">
        <f t="shared" si="35"/>
        <v>0</v>
      </c>
      <c r="Y119" s="577">
        <f t="shared" si="35"/>
        <v>0</v>
      </c>
      <c r="Z119" s="577">
        <f t="shared" si="35"/>
        <v>0</v>
      </c>
      <c r="AA119" s="577">
        <f t="shared" si="35"/>
        <v>0</v>
      </c>
      <c r="AB119" s="577">
        <f t="shared" si="35"/>
        <v>0</v>
      </c>
      <c r="AC119" s="577">
        <f t="shared" si="35"/>
        <v>0</v>
      </c>
      <c r="AD119" s="577">
        <f t="shared" si="35"/>
        <v>0</v>
      </c>
      <c r="AE119" s="577">
        <f t="shared" si="35"/>
        <v>0</v>
      </c>
      <c r="AF119" s="577">
        <f t="shared" si="35"/>
        <v>0</v>
      </c>
      <c r="AG119" s="578">
        <f>SUM(U119:AF119)</f>
        <v>0</v>
      </c>
      <c r="AH119" s="504"/>
      <c r="AI119" s="1150"/>
      <c r="AK119" s="515"/>
      <c r="AL119" s="570" t="s">
        <v>343</v>
      </c>
      <c r="AM119" s="577">
        <f t="shared" ref="AM119:AX119" si="36">AM113</f>
        <v>0</v>
      </c>
      <c r="AN119" s="577">
        <f t="shared" si="36"/>
        <v>0</v>
      </c>
      <c r="AO119" s="577">
        <f t="shared" si="36"/>
        <v>0</v>
      </c>
      <c r="AP119" s="577">
        <f t="shared" si="36"/>
        <v>0</v>
      </c>
      <c r="AQ119" s="577">
        <f t="shared" si="36"/>
        <v>0</v>
      </c>
      <c r="AR119" s="577">
        <f t="shared" si="36"/>
        <v>0</v>
      </c>
      <c r="AS119" s="577">
        <f t="shared" si="36"/>
        <v>0</v>
      </c>
      <c r="AT119" s="577">
        <f t="shared" si="36"/>
        <v>0</v>
      </c>
      <c r="AU119" s="577">
        <f t="shared" si="36"/>
        <v>0</v>
      </c>
      <c r="AV119" s="577">
        <f t="shared" si="36"/>
        <v>0</v>
      </c>
      <c r="AW119" s="577">
        <f t="shared" si="36"/>
        <v>0</v>
      </c>
      <c r="AX119" s="577">
        <f t="shared" si="36"/>
        <v>0</v>
      </c>
      <c r="AY119" s="578">
        <f>SUM(AM119:AX119)</f>
        <v>0</v>
      </c>
      <c r="AZ119" s="504"/>
      <c r="BA119" s="1150"/>
    </row>
    <row r="120" spans="1:53" ht="15" customHeight="1" x14ac:dyDescent="0.3">
      <c r="A120" s="528"/>
      <c r="B120" s="579" t="s">
        <v>344</v>
      </c>
      <c r="C120" s="580">
        <f t="shared" ref="C120:N120" si="37">C97</f>
        <v>0</v>
      </c>
      <c r="D120" s="580">
        <f t="shared" si="37"/>
        <v>0</v>
      </c>
      <c r="E120" s="580">
        <f t="shared" si="37"/>
        <v>0</v>
      </c>
      <c r="F120" s="580">
        <f t="shared" si="37"/>
        <v>0</v>
      </c>
      <c r="G120" s="580">
        <f t="shared" si="37"/>
        <v>0</v>
      </c>
      <c r="H120" s="580">
        <f t="shared" si="37"/>
        <v>0</v>
      </c>
      <c r="I120" s="580">
        <f t="shared" si="37"/>
        <v>0</v>
      </c>
      <c r="J120" s="580">
        <f t="shared" si="37"/>
        <v>0</v>
      </c>
      <c r="K120" s="580">
        <f t="shared" si="37"/>
        <v>0</v>
      </c>
      <c r="L120" s="580">
        <f t="shared" si="37"/>
        <v>0</v>
      </c>
      <c r="M120" s="580">
        <f t="shared" si="37"/>
        <v>0</v>
      </c>
      <c r="N120" s="580">
        <f t="shared" si="37"/>
        <v>0</v>
      </c>
      <c r="O120" s="581">
        <f>SUM(C120:N120)</f>
        <v>0</v>
      </c>
      <c r="P120" s="504"/>
      <c r="Q120" s="1151"/>
      <c r="S120" s="528"/>
      <c r="T120" s="579" t="s">
        <v>344</v>
      </c>
      <c r="U120" s="580">
        <f t="shared" ref="U120:AF120" si="38">U97</f>
        <v>0</v>
      </c>
      <c r="V120" s="580">
        <f t="shared" si="38"/>
        <v>0</v>
      </c>
      <c r="W120" s="580">
        <f t="shared" si="38"/>
        <v>0</v>
      </c>
      <c r="X120" s="580">
        <f t="shared" si="38"/>
        <v>0</v>
      </c>
      <c r="Y120" s="580">
        <f t="shared" si="38"/>
        <v>0</v>
      </c>
      <c r="Z120" s="580">
        <f t="shared" si="38"/>
        <v>0</v>
      </c>
      <c r="AA120" s="580">
        <f t="shared" si="38"/>
        <v>0</v>
      </c>
      <c r="AB120" s="580">
        <f t="shared" si="38"/>
        <v>0</v>
      </c>
      <c r="AC120" s="580">
        <f t="shared" si="38"/>
        <v>0</v>
      </c>
      <c r="AD120" s="580">
        <f t="shared" si="38"/>
        <v>0</v>
      </c>
      <c r="AE120" s="580">
        <f t="shared" si="38"/>
        <v>0</v>
      </c>
      <c r="AF120" s="580">
        <f t="shared" si="38"/>
        <v>0</v>
      </c>
      <c r="AG120" s="581">
        <f>SUM(U120:AF120)</f>
        <v>0</v>
      </c>
      <c r="AH120" s="504"/>
      <c r="AI120" s="1151"/>
      <c r="AK120" s="528"/>
      <c r="AL120" s="579" t="s">
        <v>344</v>
      </c>
      <c r="AM120" s="580">
        <f t="shared" ref="AM120:AX120" si="39">AM97</f>
        <v>0</v>
      </c>
      <c r="AN120" s="580">
        <f t="shared" si="39"/>
        <v>0</v>
      </c>
      <c r="AO120" s="580">
        <f t="shared" si="39"/>
        <v>0</v>
      </c>
      <c r="AP120" s="580">
        <f t="shared" si="39"/>
        <v>0</v>
      </c>
      <c r="AQ120" s="580">
        <f t="shared" si="39"/>
        <v>0</v>
      </c>
      <c r="AR120" s="580">
        <f t="shared" si="39"/>
        <v>0</v>
      </c>
      <c r="AS120" s="580">
        <f t="shared" si="39"/>
        <v>0</v>
      </c>
      <c r="AT120" s="580">
        <f t="shared" si="39"/>
        <v>0</v>
      </c>
      <c r="AU120" s="580">
        <f t="shared" si="39"/>
        <v>0</v>
      </c>
      <c r="AV120" s="580">
        <f t="shared" si="39"/>
        <v>0</v>
      </c>
      <c r="AW120" s="580">
        <f t="shared" si="39"/>
        <v>0</v>
      </c>
      <c r="AX120" s="580">
        <f t="shared" si="39"/>
        <v>0</v>
      </c>
      <c r="AY120" s="581">
        <f>SUM(AM120:AX120)</f>
        <v>0</v>
      </c>
      <c r="AZ120" s="504"/>
      <c r="BA120" s="1151"/>
    </row>
    <row r="121" spans="1:53" ht="15" customHeight="1" x14ac:dyDescent="0.3">
      <c r="A121" s="538"/>
      <c r="B121" s="582" t="s">
        <v>345</v>
      </c>
      <c r="C121" s="583">
        <f>C119-C120</f>
        <v>0</v>
      </c>
      <c r="D121" s="583">
        <f t="shared" ref="D121:O121" si="40">D119-D120</f>
        <v>0</v>
      </c>
      <c r="E121" s="583">
        <f t="shared" si="40"/>
        <v>0</v>
      </c>
      <c r="F121" s="583">
        <f>F119-F120</f>
        <v>0</v>
      </c>
      <c r="G121" s="583">
        <f t="shared" si="40"/>
        <v>0</v>
      </c>
      <c r="H121" s="583">
        <f>H119-H120</f>
        <v>0</v>
      </c>
      <c r="I121" s="583">
        <f t="shared" si="40"/>
        <v>0</v>
      </c>
      <c r="J121" s="583">
        <f t="shared" si="40"/>
        <v>0</v>
      </c>
      <c r="K121" s="583">
        <f t="shared" si="40"/>
        <v>0</v>
      </c>
      <c r="L121" s="583">
        <f t="shared" si="40"/>
        <v>0</v>
      </c>
      <c r="M121" s="583">
        <f t="shared" si="40"/>
        <v>0</v>
      </c>
      <c r="N121" s="583">
        <f t="shared" si="40"/>
        <v>0</v>
      </c>
      <c r="O121" s="578">
        <f t="shared" si="40"/>
        <v>0</v>
      </c>
      <c r="P121" s="504"/>
      <c r="Q121" s="1151"/>
      <c r="S121" s="538"/>
      <c r="T121" s="582" t="s">
        <v>345</v>
      </c>
      <c r="U121" s="583">
        <f t="shared" ref="U121:AG121" si="41">U119-U120</f>
        <v>0</v>
      </c>
      <c r="V121" s="583">
        <f t="shared" si="41"/>
        <v>0</v>
      </c>
      <c r="W121" s="583">
        <f t="shared" si="41"/>
        <v>0</v>
      </c>
      <c r="X121" s="583">
        <f t="shared" si="41"/>
        <v>0</v>
      </c>
      <c r="Y121" s="583">
        <f t="shared" si="41"/>
        <v>0</v>
      </c>
      <c r="Z121" s="583">
        <f t="shared" si="41"/>
        <v>0</v>
      </c>
      <c r="AA121" s="583">
        <f t="shared" si="41"/>
        <v>0</v>
      </c>
      <c r="AB121" s="583">
        <f t="shared" si="41"/>
        <v>0</v>
      </c>
      <c r="AC121" s="583">
        <f t="shared" si="41"/>
        <v>0</v>
      </c>
      <c r="AD121" s="583">
        <f t="shared" si="41"/>
        <v>0</v>
      </c>
      <c r="AE121" s="583">
        <f t="shared" si="41"/>
        <v>0</v>
      </c>
      <c r="AF121" s="583">
        <f t="shared" si="41"/>
        <v>0</v>
      </c>
      <c r="AG121" s="578">
        <f t="shared" si="41"/>
        <v>0</v>
      </c>
      <c r="AH121" s="504"/>
      <c r="AI121" s="1151"/>
      <c r="AK121" s="538"/>
      <c r="AL121" s="582" t="s">
        <v>345</v>
      </c>
      <c r="AM121" s="583">
        <f t="shared" ref="AM121:AY121" si="42">AM119-AM120</f>
        <v>0</v>
      </c>
      <c r="AN121" s="583">
        <f t="shared" si="42"/>
        <v>0</v>
      </c>
      <c r="AO121" s="583">
        <f t="shared" si="42"/>
        <v>0</v>
      </c>
      <c r="AP121" s="583">
        <f t="shared" si="42"/>
        <v>0</v>
      </c>
      <c r="AQ121" s="583">
        <f t="shared" si="42"/>
        <v>0</v>
      </c>
      <c r="AR121" s="583">
        <f t="shared" si="42"/>
        <v>0</v>
      </c>
      <c r="AS121" s="583">
        <f t="shared" si="42"/>
        <v>0</v>
      </c>
      <c r="AT121" s="583">
        <f t="shared" si="42"/>
        <v>0</v>
      </c>
      <c r="AU121" s="583">
        <f t="shared" si="42"/>
        <v>0</v>
      </c>
      <c r="AV121" s="583">
        <f t="shared" si="42"/>
        <v>0</v>
      </c>
      <c r="AW121" s="583">
        <f t="shared" si="42"/>
        <v>0</v>
      </c>
      <c r="AX121" s="583">
        <f t="shared" si="42"/>
        <v>0</v>
      </c>
      <c r="AY121" s="578">
        <f t="shared" si="42"/>
        <v>0</v>
      </c>
      <c r="AZ121" s="504"/>
      <c r="BA121" s="1151"/>
    </row>
    <row r="122" spans="1:53" ht="15" customHeight="1" x14ac:dyDescent="0.3">
      <c r="A122" s="538"/>
      <c r="B122" s="584" t="s">
        <v>352</v>
      </c>
      <c r="C122" s="585"/>
      <c r="D122" s="585"/>
      <c r="E122" s="585"/>
      <c r="F122" s="585"/>
      <c r="G122" s="585"/>
      <c r="H122" s="585"/>
      <c r="I122" s="585"/>
      <c r="J122" s="585"/>
      <c r="K122" s="585"/>
      <c r="L122" s="585"/>
      <c r="M122" s="585"/>
      <c r="N122" s="518"/>
      <c r="O122" s="586"/>
      <c r="P122" s="566"/>
      <c r="Q122" s="1151"/>
      <c r="S122" s="538"/>
      <c r="T122" s="584" t="s">
        <v>346</v>
      </c>
      <c r="U122" s="585"/>
      <c r="V122" s="585"/>
      <c r="W122" s="585"/>
      <c r="X122" s="585"/>
      <c r="Y122" s="585"/>
      <c r="Z122" s="585"/>
      <c r="AA122" s="585"/>
      <c r="AB122" s="585"/>
      <c r="AC122" s="585"/>
      <c r="AD122" s="585"/>
      <c r="AE122" s="585"/>
      <c r="AF122" s="518"/>
      <c r="AG122" s="586"/>
      <c r="AH122" s="566"/>
      <c r="AI122" s="1151"/>
      <c r="AK122" s="538"/>
      <c r="AL122" s="584" t="s">
        <v>346</v>
      </c>
      <c r="AM122" s="585"/>
      <c r="AN122" s="585"/>
      <c r="AO122" s="585"/>
      <c r="AP122" s="585"/>
      <c r="AQ122" s="585"/>
      <c r="AR122" s="585"/>
      <c r="AS122" s="585"/>
      <c r="AT122" s="585"/>
      <c r="AU122" s="585"/>
      <c r="AV122" s="585"/>
      <c r="AW122" s="585"/>
      <c r="AX122" s="518"/>
      <c r="AY122" s="586"/>
      <c r="AZ122" s="566"/>
      <c r="BA122" s="1151"/>
    </row>
    <row r="123" spans="1:53" ht="15" customHeight="1" x14ac:dyDescent="0.3">
      <c r="A123" s="538"/>
      <c r="B123" s="587" t="s">
        <v>148</v>
      </c>
      <c r="C123" s="606"/>
      <c r="D123" s="606"/>
      <c r="E123" s="606"/>
      <c r="F123" s="606"/>
      <c r="G123" s="606"/>
      <c r="H123" s="606"/>
      <c r="I123" s="606"/>
      <c r="J123" s="606" t="s">
        <v>113</v>
      </c>
      <c r="K123" s="606" t="s">
        <v>113</v>
      </c>
      <c r="L123" s="606" t="s">
        <v>113</v>
      </c>
      <c r="M123" s="606" t="s">
        <v>113</v>
      </c>
      <c r="N123" s="606" t="s">
        <v>113</v>
      </c>
      <c r="O123" s="580"/>
      <c r="P123" s="566"/>
      <c r="Q123" s="1151"/>
      <c r="S123" s="538"/>
      <c r="T123" s="587" t="s">
        <v>148</v>
      </c>
      <c r="U123" s="606"/>
      <c r="V123" s="606"/>
      <c r="W123" s="606"/>
      <c r="X123" s="606"/>
      <c r="Y123" s="606"/>
      <c r="Z123" s="606"/>
      <c r="AA123" s="606"/>
      <c r="AB123" s="606" t="s">
        <v>113</v>
      </c>
      <c r="AC123" s="606" t="s">
        <v>113</v>
      </c>
      <c r="AD123" s="606" t="s">
        <v>113</v>
      </c>
      <c r="AE123" s="606" t="s">
        <v>113</v>
      </c>
      <c r="AF123" s="606" t="s">
        <v>113</v>
      </c>
      <c r="AG123" s="588"/>
      <c r="AH123" s="566"/>
      <c r="AI123" s="1151"/>
      <c r="AK123" s="538"/>
      <c r="AL123" s="587" t="s">
        <v>148</v>
      </c>
      <c r="AM123" s="606"/>
      <c r="AN123" s="606"/>
      <c r="AO123" s="606"/>
      <c r="AP123" s="606"/>
      <c r="AQ123" s="606"/>
      <c r="AR123" s="606"/>
      <c r="AS123" s="606"/>
      <c r="AT123" s="606" t="s">
        <v>113</v>
      </c>
      <c r="AU123" s="606" t="s">
        <v>113</v>
      </c>
      <c r="AV123" s="606" t="s">
        <v>113</v>
      </c>
      <c r="AW123" s="606" t="s">
        <v>113</v>
      </c>
      <c r="AX123" s="606" t="s">
        <v>113</v>
      </c>
      <c r="AY123" s="588"/>
      <c r="AZ123" s="566"/>
      <c r="BA123" s="1151"/>
    </row>
    <row r="124" spans="1:53" ht="15" customHeight="1" x14ac:dyDescent="0.3">
      <c r="A124" s="538"/>
      <c r="B124" s="587" t="s">
        <v>369</v>
      </c>
      <c r="C124" s="606"/>
      <c r="D124" s="606"/>
      <c r="E124" s="606"/>
      <c r="F124" s="606"/>
      <c r="G124" s="606"/>
      <c r="H124" s="606"/>
      <c r="I124" s="606"/>
      <c r="J124" s="606"/>
      <c r="K124" s="606"/>
      <c r="L124" s="606"/>
      <c r="M124" s="606"/>
      <c r="N124" s="606"/>
      <c r="O124" s="580"/>
      <c r="P124" s="566"/>
      <c r="Q124" s="1151"/>
      <c r="S124" s="538"/>
      <c r="T124" s="587" t="s">
        <v>369</v>
      </c>
      <c r="U124" s="606"/>
      <c r="V124" s="606"/>
      <c r="W124" s="606"/>
      <c r="X124" s="606"/>
      <c r="Y124" s="606"/>
      <c r="Z124" s="606"/>
      <c r="AA124" s="606"/>
      <c r="AB124" s="606"/>
      <c r="AC124" s="606"/>
      <c r="AD124" s="606"/>
      <c r="AE124" s="606"/>
      <c r="AF124" s="606"/>
      <c r="AG124" s="588"/>
      <c r="AH124" s="566"/>
      <c r="AI124" s="1151"/>
      <c r="AK124" s="538"/>
      <c r="AL124" s="587" t="s">
        <v>369</v>
      </c>
      <c r="AM124" s="606"/>
      <c r="AN124" s="606"/>
      <c r="AO124" s="606"/>
      <c r="AP124" s="606"/>
      <c r="AQ124" s="606"/>
      <c r="AR124" s="606"/>
      <c r="AS124" s="606"/>
      <c r="AT124" s="606"/>
      <c r="AU124" s="606"/>
      <c r="AV124" s="606"/>
      <c r="AW124" s="606"/>
      <c r="AX124" s="606"/>
      <c r="AY124" s="588"/>
      <c r="AZ124" s="566"/>
      <c r="BA124" s="1151"/>
    </row>
    <row r="125" spans="1:53" ht="15" customHeight="1" x14ac:dyDescent="0.3">
      <c r="A125" s="538"/>
      <c r="B125" s="587" t="s">
        <v>338</v>
      </c>
      <c r="C125" s="606"/>
      <c r="D125" s="606"/>
      <c r="E125" s="606"/>
      <c r="F125" s="606"/>
      <c r="G125" s="606"/>
      <c r="H125" s="606"/>
      <c r="I125" s="606" t="s">
        <v>113</v>
      </c>
      <c r="J125" s="606"/>
      <c r="K125" s="606"/>
      <c r="L125" s="606"/>
      <c r="M125" s="606"/>
      <c r="N125" s="606"/>
      <c r="O125" s="580"/>
      <c r="P125" s="566"/>
      <c r="Q125" s="1151"/>
      <c r="S125" s="538"/>
      <c r="T125" s="587" t="s">
        <v>338</v>
      </c>
      <c r="U125" s="606"/>
      <c r="V125" s="606"/>
      <c r="W125" s="606"/>
      <c r="X125" s="606"/>
      <c r="Y125" s="606"/>
      <c r="Z125" s="606"/>
      <c r="AA125" s="606" t="s">
        <v>113</v>
      </c>
      <c r="AB125" s="606"/>
      <c r="AC125" s="606"/>
      <c r="AD125" s="606"/>
      <c r="AE125" s="606"/>
      <c r="AF125" s="606"/>
      <c r="AG125" s="588"/>
      <c r="AH125" s="566"/>
      <c r="AI125" s="1151"/>
      <c r="AK125" s="538"/>
      <c r="AL125" s="587" t="s">
        <v>338</v>
      </c>
      <c r="AM125" s="606"/>
      <c r="AN125" s="606"/>
      <c r="AO125" s="606"/>
      <c r="AP125" s="606"/>
      <c r="AQ125" s="606"/>
      <c r="AR125" s="606"/>
      <c r="AS125" s="606" t="s">
        <v>113</v>
      </c>
      <c r="AT125" s="606"/>
      <c r="AU125" s="606"/>
      <c r="AV125" s="606"/>
      <c r="AW125" s="606"/>
      <c r="AX125" s="606"/>
      <c r="AY125" s="588"/>
      <c r="AZ125" s="566"/>
      <c r="BA125" s="1151"/>
    </row>
    <row r="126" spans="1:53" ht="15" customHeight="1" x14ac:dyDescent="0.3">
      <c r="A126" s="538"/>
      <c r="B126" s="587" t="s">
        <v>339</v>
      </c>
      <c r="C126" s="606"/>
      <c r="D126" s="606"/>
      <c r="E126" s="606"/>
      <c r="F126" s="606"/>
      <c r="G126" s="606"/>
      <c r="H126" s="606"/>
      <c r="I126" s="606" t="s">
        <v>113</v>
      </c>
      <c r="J126" s="606"/>
      <c r="K126" s="606"/>
      <c r="L126" s="606"/>
      <c r="M126" s="606"/>
      <c r="N126" s="606"/>
      <c r="O126" s="580"/>
      <c r="P126" s="566"/>
      <c r="Q126" s="1151"/>
      <c r="S126" s="538"/>
      <c r="T126" s="587" t="s">
        <v>339</v>
      </c>
      <c r="U126" s="606"/>
      <c r="V126" s="606"/>
      <c r="W126" s="606"/>
      <c r="X126" s="606"/>
      <c r="Y126" s="606"/>
      <c r="Z126" s="606"/>
      <c r="AA126" s="606" t="s">
        <v>113</v>
      </c>
      <c r="AB126" s="606"/>
      <c r="AC126" s="606"/>
      <c r="AD126" s="606"/>
      <c r="AE126" s="606"/>
      <c r="AF126" s="606"/>
      <c r="AG126" s="588"/>
      <c r="AH126" s="566"/>
      <c r="AI126" s="1151"/>
      <c r="AK126" s="538"/>
      <c r="AL126" s="587" t="s">
        <v>339</v>
      </c>
      <c r="AM126" s="606"/>
      <c r="AN126" s="606"/>
      <c r="AO126" s="606"/>
      <c r="AP126" s="606"/>
      <c r="AQ126" s="606"/>
      <c r="AR126" s="606"/>
      <c r="AS126" s="606" t="s">
        <v>113</v>
      </c>
      <c r="AT126" s="606"/>
      <c r="AU126" s="606"/>
      <c r="AV126" s="606"/>
      <c r="AW126" s="606"/>
      <c r="AX126" s="606"/>
      <c r="AY126" s="588"/>
      <c r="AZ126" s="566"/>
      <c r="BA126" s="1151"/>
    </row>
    <row r="127" spans="1:53" ht="15" customHeight="1" x14ac:dyDescent="0.3">
      <c r="A127" s="521"/>
      <c r="B127" s="589" t="s">
        <v>155</v>
      </c>
      <c r="C127" s="606"/>
      <c r="D127" s="606"/>
      <c r="E127" s="606"/>
      <c r="F127" s="606"/>
      <c r="G127" s="606"/>
      <c r="H127" s="606"/>
      <c r="I127" s="606"/>
      <c r="J127" s="606"/>
      <c r="K127" s="606"/>
      <c r="L127" s="606"/>
      <c r="M127" s="606"/>
      <c r="N127" s="606"/>
      <c r="O127" s="580"/>
      <c r="P127" s="566"/>
      <c r="Q127" s="1151"/>
      <c r="S127" s="521"/>
      <c r="T127" s="589" t="s">
        <v>155</v>
      </c>
      <c r="U127" s="606"/>
      <c r="V127" s="606"/>
      <c r="W127" s="606"/>
      <c r="X127" s="606"/>
      <c r="Y127" s="606"/>
      <c r="Z127" s="606"/>
      <c r="AA127" s="606"/>
      <c r="AB127" s="606"/>
      <c r="AC127" s="606"/>
      <c r="AD127" s="606"/>
      <c r="AE127" s="606"/>
      <c r="AF127" s="606"/>
      <c r="AG127" s="588"/>
      <c r="AH127" s="566"/>
      <c r="AI127" s="1151"/>
      <c r="AK127" s="521"/>
      <c r="AL127" s="589" t="s">
        <v>155</v>
      </c>
      <c r="AM127" s="606"/>
      <c r="AN127" s="606"/>
      <c r="AO127" s="606"/>
      <c r="AP127" s="606"/>
      <c r="AQ127" s="606"/>
      <c r="AR127" s="606"/>
      <c r="AS127" s="606"/>
      <c r="AT127" s="606"/>
      <c r="AU127" s="606"/>
      <c r="AV127" s="606"/>
      <c r="AW127" s="606"/>
      <c r="AX127" s="606"/>
      <c r="AY127" s="588"/>
      <c r="AZ127" s="566"/>
      <c r="BA127" s="1151"/>
    </row>
    <row r="128" spans="1:53" ht="15" customHeight="1" x14ac:dyDescent="0.3">
      <c r="A128" s="1153" t="s">
        <v>347</v>
      </c>
      <c r="B128" s="1154"/>
      <c r="C128" s="601">
        <f>SUM(C121:C127)+C117</f>
        <v>0</v>
      </c>
      <c r="D128" s="601">
        <f t="shared" ref="D128:N128" si="43">SUM(D121:D127)+C128</f>
        <v>0</v>
      </c>
      <c r="E128" s="601">
        <f t="shared" si="43"/>
        <v>0</v>
      </c>
      <c r="F128" s="601">
        <f t="shared" si="43"/>
        <v>0</v>
      </c>
      <c r="G128" s="601">
        <f t="shared" si="43"/>
        <v>0</v>
      </c>
      <c r="H128" s="601">
        <f t="shared" si="43"/>
        <v>0</v>
      </c>
      <c r="I128" s="601">
        <f t="shared" si="43"/>
        <v>0</v>
      </c>
      <c r="J128" s="601">
        <f t="shared" si="43"/>
        <v>0</v>
      </c>
      <c r="K128" s="601">
        <f t="shared" si="43"/>
        <v>0</v>
      </c>
      <c r="L128" s="601">
        <f t="shared" si="43"/>
        <v>0</v>
      </c>
      <c r="M128" s="601">
        <f t="shared" si="43"/>
        <v>0</v>
      </c>
      <c r="N128" s="601">
        <f t="shared" si="43"/>
        <v>0</v>
      </c>
      <c r="O128" s="590"/>
      <c r="P128" s="566"/>
      <c r="Q128" s="1152"/>
      <c r="S128" s="1153" t="s">
        <v>347</v>
      </c>
      <c r="T128" s="1154"/>
      <c r="U128" s="601">
        <f>SUM(U121:U127)+U117</f>
        <v>0</v>
      </c>
      <c r="V128" s="601">
        <f t="shared" ref="V128:AF128" si="44">SUM(V121:V127)+U128</f>
        <v>0</v>
      </c>
      <c r="W128" s="601">
        <f t="shared" si="44"/>
        <v>0</v>
      </c>
      <c r="X128" s="601">
        <f t="shared" si="44"/>
        <v>0</v>
      </c>
      <c r="Y128" s="601">
        <f t="shared" si="44"/>
        <v>0</v>
      </c>
      <c r="Z128" s="601">
        <f t="shared" si="44"/>
        <v>0</v>
      </c>
      <c r="AA128" s="601">
        <f t="shared" si="44"/>
        <v>0</v>
      </c>
      <c r="AB128" s="601">
        <f t="shared" si="44"/>
        <v>0</v>
      </c>
      <c r="AC128" s="601">
        <f t="shared" si="44"/>
        <v>0</v>
      </c>
      <c r="AD128" s="601">
        <f t="shared" si="44"/>
        <v>0</v>
      </c>
      <c r="AE128" s="601">
        <f t="shared" si="44"/>
        <v>0</v>
      </c>
      <c r="AF128" s="601">
        <f t="shared" si="44"/>
        <v>0</v>
      </c>
      <c r="AG128" s="588"/>
      <c r="AH128" s="566"/>
      <c r="AI128" s="1152"/>
      <c r="AK128" s="1153" t="s">
        <v>347</v>
      </c>
      <c r="AL128" s="1154"/>
      <c r="AM128" s="601">
        <f>SUM(AM121:AM127)+AM117</f>
        <v>0</v>
      </c>
      <c r="AN128" s="601">
        <f t="shared" ref="AN128:AX128" si="45">SUM(AN121:AN127)+AM128</f>
        <v>0</v>
      </c>
      <c r="AO128" s="601">
        <f t="shared" si="45"/>
        <v>0</v>
      </c>
      <c r="AP128" s="601">
        <f t="shared" si="45"/>
        <v>0</v>
      </c>
      <c r="AQ128" s="601">
        <f t="shared" si="45"/>
        <v>0</v>
      </c>
      <c r="AR128" s="601">
        <f t="shared" si="45"/>
        <v>0</v>
      </c>
      <c r="AS128" s="601">
        <f t="shared" si="45"/>
        <v>0</v>
      </c>
      <c r="AT128" s="601">
        <f t="shared" si="45"/>
        <v>0</v>
      </c>
      <c r="AU128" s="601">
        <f t="shared" si="45"/>
        <v>0</v>
      </c>
      <c r="AV128" s="601">
        <f t="shared" si="45"/>
        <v>0</v>
      </c>
      <c r="AW128" s="601">
        <f t="shared" si="45"/>
        <v>0</v>
      </c>
      <c r="AX128" s="601">
        <f t="shared" si="45"/>
        <v>0</v>
      </c>
      <c r="AY128" s="588"/>
      <c r="AZ128" s="566"/>
      <c r="BA128" s="1152"/>
    </row>
    <row r="129" spans="2:53" x14ac:dyDescent="0.3">
      <c r="C129" s="84"/>
      <c r="U129" s="84"/>
      <c r="AM129" s="84"/>
    </row>
    <row r="131" spans="2:53" s="597" customFormat="1" x14ac:dyDescent="0.3">
      <c r="B131" s="965" t="s">
        <v>383</v>
      </c>
      <c r="C131" s="965"/>
      <c r="P131" s="813"/>
      <c r="Q131" s="814"/>
      <c r="T131" s="965" t="s">
        <v>383</v>
      </c>
      <c r="U131" s="965"/>
      <c r="AH131" s="813"/>
      <c r="AI131" s="814"/>
      <c r="AL131" s="965" t="s">
        <v>383</v>
      </c>
      <c r="AM131" s="965"/>
      <c r="AZ131" s="813"/>
      <c r="BA131" s="814"/>
    </row>
    <row r="132" spans="2:53" ht="171.75" customHeight="1" x14ac:dyDescent="0.3">
      <c r="B132" s="1147"/>
      <c r="C132" s="1148"/>
      <c r="D132" s="1148"/>
      <c r="E132" s="1148"/>
      <c r="F132" s="1148"/>
      <c r="G132" s="1148"/>
      <c r="H132" s="1148"/>
      <c r="I132" s="1148"/>
      <c r="J132" s="1148"/>
      <c r="K132" s="1148"/>
      <c r="L132" s="1148"/>
      <c r="M132" s="1148"/>
      <c r="N132" s="1149"/>
      <c r="T132" s="1147"/>
      <c r="U132" s="1148"/>
      <c r="V132" s="1148"/>
      <c r="W132" s="1148"/>
      <c r="X132" s="1148"/>
      <c r="Y132" s="1148"/>
      <c r="Z132" s="1148"/>
      <c r="AA132" s="1148"/>
      <c r="AB132" s="1148"/>
      <c r="AC132" s="1148"/>
      <c r="AD132" s="1148"/>
      <c r="AE132" s="1148"/>
      <c r="AF132" s="1149"/>
      <c r="AL132" s="1147"/>
      <c r="AM132" s="1148"/>
      <c r="AN132" s="1148"/>
      <c r="AO132" s="1148"/>
      <c r="AP132" s="1148"/>
      <c r="AQ132" s="1148"/>
      <c r="AR132" s="1148"/>
      <c r="AS132" s="1148"/>
      <c r="AT132" s="1148"/>
      <c r="AU132" s="1148"/>
      <c r="AV132" s="1148"/>
      <c r="AW132" s="1148"/>
      <c r="AX132" s="1149"/>
    </row>
    <row r="133" spans="2:53" x14ac:dyDescent="0.3">
      <c r="D133" s="84"/>
      <c r="E133" s="84"/>
    </row>
  </sheetData>
  <sheetProtection algorithmName="SHA-512" hashValue="My9FHKogWiWJJdMIuM6X2bwNWSwaJv4B250ILU8pVyvvsIR+1gj0h3QDflEcotmCLTqYuuHu8rlNRed9SO8Fng==" saltValue="iVCz637o21/z5iolDbCqHA==" spinCount="100000" sheet="1" selectLockedCells="1"/>
  <mergeCells count="76">
    <mergeCell ref="A8:O8"/>
    <mergeCell ref="A1:B1"/>
    <mergeCell ref="E1:H1"/>
    <mergeCell ref="E2:H2"/>
    <mergeCell ref="A5:O5"/>
    <mergeCell ref="A7:O7"/>
    <mergeCell ref="BA17:BA26"/>
    <mergeCell ref="A26:B26"/>
    <mergeCell ref="S26:T26"/>
    <mergeCell ref="AK26:AL26"/>
    <mergeCell ref="A11:C11"/>
    <mergeCell ref="A13:B13"/>
    <mergeCell ref="S13:T13"/>
    <mergeCell ref="AK13:AL13"/>
    <mergeCell ref="A15:B15"/>
    <mergeCell ref="S15:T15"/>
    <mergeCell ref="AK15:AL15"/>
    <mergeCell ref="A16:B16"/>
    <mergeCell ref="S16:T16"/>
    <mergeCell ref="AK16:AL16"/>
    <mergeCell ref="Q17:Q26"/>
    <mergeCell ref="AI17:AI26"/>
    <mergeCell ref="Q28:Q35"/>
    <mergeCell ref="AI28:AI35"/>
    <mergeCell ref="BA28:BA35"/>
    <mergeCell ref="Q37:Q45"/>
    <mergeCell ref="AI37:AI45"/>
    <mergeCell ref="BA37:BA45"/>
    <mergeCell ref="Q47:Q51"/>
    <mergeCell ref="AI47:AI51"/>
    <mergeCell ref="BA47:BA51"/>
    <mergeCell ref="Q53:Q65"/>
    <mergeCell ref="AI53:AI65"/>
    <mergeCell ref="BA53:BA65"/>
    <mergeCell ref="Q67:Q79"/>
    <mergeCell ref="AI67:AI79"/>
    <mergeCell ref="BA67:BA79"/>
    <mergeCell ref="Q81:Q86"/>
    <mergeCell ref="AI81:AI86"/>
    <mergeCell ref="BA81:BA86"/>
    <mergeCell ref="Q88:Q91"/>
    <mergeCell ref="AI88:AI91"/>
    <mergeCell ref="BA88:BA91"/>
    <mergeCell ref="Q93:Q97"/>
    <mergeCell ref="AI93:AI97"/>
    <mergeCell ref="BA93:BA97"/>
    <mergeCell ref="A97:B97"/>
    <mergeCell ref="S97:T97"/>
    <mergeCell ref="AK97:AL97"/>
    <mergeCell ref="A100:B100"/>
    <mergeCell ref="S100:T100"/>
    <mergeCell ref="AK100:AL100"/>
    <mergeCell ref="Q101:Q102"/>
    <mergeCell ref="AI101:AI102"/>
    <mergeCell ref="BA101:BA102"/>
    <mergeCell ref="Q104:Q113"/>
    <mergeCell ref="AI104:AI113"/>
    <mergeCell ref="BA104:BA113"/>
    <mergeCell ref="A113:B113"/>
    <mergeCell ref="S113:T113"/>
    <mergeCell ref="AK113:AL113"/>
    <mergeCell ref="A115:B115"/>
    <mergeCell ref="S115:T115"/>
    <mergeCell ref="AK115:AL115"/>
    <mergeCell ref="Q119:Q128"/>
    <mergeCell ref="AI119:AI128"/>
    <mergeCell ref="BA119:BA128"/>
    <mergeCell ref="A128:B128"/>
    <mergeCell ref="S128:T128"/>
    <mergeCell ref="AK128:AL128"/>
    <mergeCell ref="B131:C131"/>
    <mergeCell ref="T131:U131"/>
    <mergeCell ref="AL131:AM131"/>
    <mergeCell ref="B132:N132"/>
    <mergeCell ref="T132:AF132"/>
    <mergeCell ref="AL132:AX132"/>
  </mergeCells>
  <phoneticPr fontId="65" type="noConversion"/>
  <hyperlinks>
    <hyperlink ref="E1:G1" location="inhoudstafel" display="terug naar het beschrijvend luik ▲" xr:uid="{9FA3ED15-46AE-49AA-A730-A8232B475B0E}"/>
    <hyperlink ref="E2:H2" location="'Financieel luik trap 0-1'!A1" display="Terug naar het financieel luik trap 0-1" xr:uid="{26F8DEC1-04E2-4549-9700-B371BC07DA07}"/>
    <hyperlink ref="E3" location="'Financieel luik trap 2b-3'!Afdrukbereik" display="Terug naar het financieel luik trap 2b-3" xr:uid="{D23F496B-CCEA-43AB-B473-D0E51AB45BEB}"/>
    <hyperlink ref="E4" location="'Financieel luik trap 2a-3'!Afdrukbereik" display="Terug naar het financieel luik trap 2a-3" xr:uid="{EEF4197E-E6AC-4ACC-8344-05B22853261D}"/>
    <hyperlink ref="E1:H1" location="'Beschrijvend luik'!A1" display="Terug naar het beschrijvend luik" xr:uid="{D67CA921-32FE-41D6-9398-71D8795B2FCD}"/>
  </hyperlinks>
  <printOptions horizontalCentered="1"/>
  <pageMargins left="0.78740157480314965" right="0.78740157480314965" top="0.74803149606299213" bottom="0.55118110236220474" header="0.31496062992125984" footer="0.31496062992125984"/>
  <pageSetup paperSize="9" scale="53" fitToWidth="3" fitToHeight="2" orientation="landscape" r:id="rId1"/>
  <headerFooter>
    <oddHeader>&amp;R&amp;G</oddHeader>
  </headerFooter>
  <colBreaks count="2" manualBreakCount="2">
    <brk id="18" max="140" man="1"/>
    <brk id="36" max="140"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5"/>
  <sheetViews>
    <sheetView zoomScaleNormal="100" workbookViewId="0"/>
  </sheetViews>
  <sheetFormatPr defaultColWidth="9.109375" defaultRowHeight="13.8" x14ac:dyDescent="0.3"/>
  <cols>
    <col min="1" max="1" width="2.6640625" style="702" customWidth="1"/>
    <col min="2" max="2" width="21.33203125" style="703" customWidth="1"/>
    <col min="3" max="3" width="80.33203125" style="485" customWidth="1"/>
    <col min="4" max="4" width="16.33203125" style="694" bestFit="1" customWidth="1"/>
    <col min="5" max="5" width="16.33203125" style="485" bestFit="1" customWidth="1"/>
    <col min="6" max="16384" width="9.109375" style="485"/>
  </cols>
  <sheetData>
    <row r="1" spans="1:8" ht="18" x14ac:dyDescent="0.35">
      <c r="A1" s="693"/>
      <c r="B1" s="481" t="s">
        <v>798</v>
      </c>
    </row>
    <row r="2" spans="1:8" ht="18" x14ac:dyDescent="0.35">
      <c r="A2" s="695"/>
      <c r="B2" s="696"/>
    </row>
    <row r="3" spans="1:8" ht="18" x14ac:dyDescent="0.35">
      <c r="A3" s="695"/>
      <c r="B3" s="704"/>
      <c r="C3" s="705"/>
      <c r="D3" s="706"/>
      <c r="E3" s="706"/>
    </row>
    <row r="4" spans="1:8" ht="86.4" x14ac:dyDescent="0.3">
      <c r="A4" s="1164"/>
      <c r="B4" s="1166" t="s">
        <v>143</v>
      </c>
      <c r="C4" s="707" t="s">
        <v>144</v>
      </c>
      <c r="D4" s="1165" t="s">
        <v>758</v>
      </c>
      <c r="E4" s="1169" t="s">
        <v>437</v>
      </c>
    </row>
    <row r="5" spans="1:8" ht="28.8" x14ac:dyDescent="0.3">
      <c r="A5" s="1164"/>
      <c r="B5" s="1167"/>
      <c r="C5" s="708" t="s">
        <v>377</v>
      </c>
      <c r="D5" s="1165"/>
      <c r="E5" s="1169"/>
    </row>
    <row r="6" spans="1:8" ht="14.4" x14ac:dyDescent="0.3">
      <c r="A6" s="1164"/>
      <c r="B6" s="1167"/>
      <c r="C6" s="709" t="s">
        <v>378</v>
      </c>
      <c r="D6" s="1165"/>
      <c r="E6" s="1169"/>
    </row>
    <row r="7" spans="1:8" ht="14.4" x14ac:dyDescent="0.3">
      <c r="A7" s="1164"/>
      <c r="B7" s="1167"/>
      <c r="C7" s="710" t="s">
        <v>145</v>
      </c>
      <c r="D7" s="1165"/>
      <c r="E7" s="1169"/>
      <c r="F7" s="697"/>
      <c r="H7" s="697"/>
    </row>
    <row r="8" spans="1:8" ht="14.4" x14ac:dyDescent="0.3">
      <c r="A8" s="1164"/>
      <c r="B8" s="1168"/>
      <c r="C8" s="710" t="s">
        <v>564</v>
      </c>
      <c r="D8" s="1165"/>
      <c r="E8" s="1169"/>
      <c r="F8" s="697"/>
      <c r="H8" s="697"/>
    </row>
    <row r="9" spans="1:8" ht="28.8" x14ac:dyDescent="0.3">
      <c r="A9" s="698"/>
      <c r="B9" s="711" t="s">
        <v>146</v>
      </c>
      <c r="C9" s="712" t="s">
        <v>147</v>
      </c>
      <c r="D9" s="713" t="s">
        <v>758</v>
      </c>
      <c r="E9" s="713" t="s">
        <v>437</v>
      </c>
      <c r="F9" s="697"/>
      <c r="H9" s="697"/>
    </row>
    <row r="10" spans="1:8" ht="57.6" x14ac:dyDescent="0.3">
      <c r="A10" s="698"/>
      <c r="B10" s="711" t="s">
        <v>578</v>
      </c>
      <c r="C10" s="712" t="s">
        <v>491</v>
      </c>
      <c r="D10" s="713" t="s">
        <v>758</v>
      </c>
      <c r="E10" s="713" t="s">
        <v>437</v>
      </c>
      <c r="F10" s="697"/>
      <c r="H10" s="697"/>
    </row>
    <row r="11" spans="1:8" ht="57.6" x14ac:dyDescent="0.3">
      <c r="A11" s="698"/>
      <c r="B11" s="711" t="s">
        <v>167</v>
      </c>
      <c r="C11" s="712" t="s">
        <v>527</v>
      </c>
      <c r="D11" s="713" t="s">
        <v>758</v>
      </c>
      <c r="E11" s="713" t="s">
        <v>437</v>
      </c>
      <c r="F11" s="697"/>
      <c r="H11" s="697"/>
    </row>
    <row r="12" spans="1:8" ht="14.4" x14ac:dyDescent="0.3">
      <c r="A12" s="698"/>
      <c r="B12" s="711" t="s">
        <v>148</v>
      </c>
      <c r="C12" s="712" t="s">
        <v>149</v>
      </c>
      <c r="D12" s="713" t="s">
        <v>758</v>
      </c>
      <c r="E12" s="713" t="s">
        <v>437</v>
      </c>
      <c r="F12" s="697"/>
      <c r="H12" s="697"/>
    </row>
    <row r="13" spans="1:8" ht="28.8" x14ac:dyDescent="0.3">
      <c r="A13" s="699"/>
      <c r="B13" s="714" t="s">
        <v>150</v>
      </c>
      <c r="C13" s="715" t="s">
        <v>151</v>
      </c>
      <c r="D13" s="713" t="s">
        <v>758</v>
      </c>
      <c r="E13" s="713" t="s">
        <v>437</v>
      </c>
      <c r="F13" s="697"/>
      <c r="H13" s="697"/>
    </row>
    <row r="14" spans="1:8" ht="28.8" x14ac:dyDescent="0.3">
      <c r="A14" s="699"/>
      <c r="B14" s="714" t="s">
        <v>152</v>
      </c>
      <c r="C14" s="715" t="s">
        <v>153</v>
      </c>
      <c r="D14" s="713" t="s">
        <v>758</v>
      </c>
      <c r="E14" s="713" t="s">
        <v>437</v>
      </c>
      <c r="F14" s="697"/>
      <c r="H14" s="697"/>
    </row>
    <row r="15" spans="1:8" ht="86.4" x14ac:dyDescent="0.3">
      <c r="A15" s="700"/>
      <c r="B15" s="716" t="s">
        <v>154</v>
      </c>
      <c r="C15" s="712" t="s">
        <v>261</v>
      </c>
      <c r="D15" s="713" t="s">
        <v>758</v>
      </c>
      <c r="E15" s="713" t="s">
        <v>437</v>
      </c>
    </row>
    <row r="16" spans="1:8" ht="43.2" x14ac:dyDescent="0.3">
      <c r="A16" s="699"/>
      <c r="B16" s="714" t="s">
        <v>155</v>
      </c>
      <c r="C16" s="717" t="s">
        <v>156</v>
      </c>
      <c r="D16" s="713" t="s">
        <v>758</v>
      </c>
      <c r="E16" s="713" t="s">
        <v>437</v>
      </c>
    </row>
    <row r="17" spans="1:5" ht="14.4" x14ac:dyDescent="0.3">
      <c r="A17" s="699"/>
      <c r="B17" s="714" t="s">
        <v>157</v>
      </c>
      <c r="C17" s="715" t="s">
        <v>266</v>
      </c>
      <c r="D17" s="713" t="s">
        <v>758</v>
      </c>
      <c r="E17" s="713" t="s">
        <v>437</v>
      </c>
    </row>
    <row r="18" spans="1:5" ht="14.4" x14ac:dyDescent="0.3">
      <c r="A18" s="699"/>
      <c r="B18" s="714" t="s">
        <v>158</v>
      </c>
      <c r="C18" s="717" t="s">
        <v>400</v>
      </c>
      <c r="D18" s="713" t="s">
        <v>758</v>
      </c>
      <c r="E18" s="713" t="s">
        <v>437</v>
      </c>
    </row>
    <row r="19" spans="1:5" ht="28.8" x14ac:dyDescent="0.3">
      <c r="A19" s="699"/>
      <c r="B19" s="718" t="s">
        <v>169</v>
      </c>
      <c r="C19" s="719" t="s">
        <v>170</v>
      </c>
      <c r="D19" s="713" t="s">
        <v>758</v>
      </c>
      <c r="E19" s="713" t="s">
        <v>437</v>
      </c>
    </row>
    <row r="20" spans="1:5" ht="72" x14ac:dyDescent="0.3">
      <c r="A20" s="700"/>
      <c r="B20" s="720" t="s">
        <v>159</v>
      </c>
      <c r="C20" s="721" t="s">
        <v>160</v>
      </c>
      <c r="D20" s="722" t="s">
        <v>758</v>
      </c>
      <c r="E20" s="713" t="s">
        <v>437</v>
      </c>
    </row>
    <row r="21" spans="1:5" ht="14.4" x14ac:dyDescent="0.3">
      <c r="A21" s="700"/>
      <c r="B21" s="720" t="s">
        <v>168</v>
      </c>
      <c r="C21" s="721" t="s">
        <v>398</v>
      </c>
      <c r="D21" s="713" t="s">
        <v>758</v>
      </c>
      <c r="E21" s="713" t="s">
        <v>437</v>
      </c>
    </row>
    <row r="22" spans="1:5" ht="43.2" x14ac:dyDescent="0.3">
      <c r="A22" s="699"/>
      <c r="B22" s="718" t="s">
        <v>161</v>
      </c>
      <c r="C22" s="723" t="s">
        <v>379</v>
      </c>
      <c r="D22" s="713" t="s">
        <v>758</v>
      </c>
      <c r="E22" s="713" t="s">
        <v>437</v>
      </c>
    </row>
    <row r="23" spans="1:5" ht="43.2" x14ac:dyDescent="0.3">
      <c r="A23" s="699"/>
      <c r="B23" s="714" t="s">
        <v>162</v>
      </c>
      <c r="C23" s="715" t="s">
        <v>163</v>
      </c>
      <c r="D23" s="713" t="s">
        <v>758</v>
      </c>
      <c r="E23" s="713" t="s">
        <v>437</v>
      </c>
    </row>
    <row r="24" spans="1:5" ht="28.8" x14ac:dyDescent="0.3">
      <c r="A24" s="700"/>
      <c r="B24" s="716" t="s">
        <v>164</v>
      </c>
      <c r="C24" s="712" t="s">
        <v>380</v>
      </c>
      <c r="D24" s="713" t="s">
        <v>758</v>
      </c>
      <c r="E24" s="713" t="s">
        <v>437</v>
      </c>
    </row>
    <row r="25" spans="1:5" ht="43.2" x14ac:dyDescent="0.3">
      <c r="A25" s="701"/>
      <c r="B25" s="724" t="s">
        <v>165</v>
      </c>
      <c r="C25" s="712" t="s">
        <v>166</v>
      </c>
      <c r="D25" s="713" t="s">
        <v>758</v>
      </c>
      <c r="E25" s="713" t="s">
        <v>437</v>
      </c>
    </row>
  </sheetData>
  <sheetProtection algorithmName="SHA-512" hashValue="+AdRy7ZogThFnNXoVAvXHSwk5AELk0Ch088oG9PHw0YBjhTFZgnVwsYDzzvnMIgUPGpXWR0P+Fq/MLh+S2INGw==" saltValue="xSd9oj+6LClTKk2Ns/aoxA==" spinCount="100000" sheet="1" objects="1" scenarios="1"/>
  <mergeCells count="4">
    <mergeCell ref="A4:A8"/>
    <mergeCell ref="D4:D8"/>
    <mergeCell ref="B4:B8"/>
    <mergeCell ref="E4:E8"/>
  </mergeCells>
  <hyperlinks>
    <hyperlink ref="D4:D8" location="fin_achtergestlening" display="terug ▲" xr:uid="{00000000-0004-0000-0400-000000000000}"/>
    <hyperlink ref="C7" r:id="rId1" xr:uid="{00000000-0004-0000-0400-000001000000}"/>
    <hyperlink ref="C6" r:id="rId2" xr:uid="{00000000-0004-0000-0400-000002000000}"/>
    <hyperlink ref="C8" r:id="rId3" display="www.fonds.org" xr:uid="{00000000-0004-0000-0400-000003000000}"/>
    <hyperlink ref="E4:E8" location="'Financieel luik trap 2'!A1" display="terug trap 2-3 ▲" xr:uid="{00000000-0004-0000-0400-000004000000}"/>
    <hyperlink ref="E25" location="'Financieel luik trap 2'!A1" display="terug trap 2-3 ▲" xr:uid="{00000000-0004-0000-0400-000005000000}"/>
    <hyperlink ref="D9" location="fin_afschrijvingen" display="terug ▲" xr:uid="{00000000-0004-0000-0400-000006000000}"/>
    <hyperlink ref="D10" location="fin_afschrijvingen" display="terug ▲" xr:uid="{00000000-0004-0000-0400-000007000000}"/>
    <hyperlink ref="D11" location="fin_afschrijvingen" display="terug ▲" xr:uid="{00000000-0004-0000-0400-000008000000}"/>
    <hyperlink ref="D12" location="fin_afschrijvingen" display="terug ▲" xr:uid="{00000000-0004-0000-0400-000009000000}"/>
    <hyperlink ref="D13" location="fin_afschrijvingen" display="terug ▲" xr:uid="{00000000-0004-0000-0400-00000A000000}"/>
    <hyperlink ref="D14" location="fin_afschrijvingen" display="terug ▲" xr:uid="{00000000-0004-0000-0400-00000B000000}"/>
    <hyperlink ref="D15" location="fin_afschrijvingen" display="terug ▲" xr:uid="{00000000-0004-0000-0400-00000C000000}"/>
    <hyperlink ref="D16" location="fin_afschrijvingen" display="terug ▲" xr:uid="{00000000-0004-0000-0400-00000D000000}"/>
    <hyperlink ref="D17" location="fin_afschrijvingen" display="terug ▲" xr:uid="{00000000-0004-0000-0400-00000E000000}"/>
    <hyperlink ref="D18" location="fin_afschrijvingen" display="terug ▲" xr:uid="{00000000-0004-0000-0400-00000F000000}"/>
    <hyperlink ref="D19" location="fin_afschrijvingen" display="terug ▲" xr:uid="{00000000-0004-0000-0400-000010000000}"/>
    <hyperlink ref="D20" location="fin_afschrijvingen" display="terug ▲" xr:uid="{00000000-0004-0000-0400-000011000000}"/>
    <hyperlink ref="D21" location="fin_afschrijvingen" display="terug ▲" xr:uid="{00000000-0004-0000-0400-000012000000}"/>
    <hyperlink ref="D22" location="fin_afschrijvingen" display="terug ▲" xr:uid="{00000000-0004-0000-0400-000013000000}"/>
    <hyperlink ref="D23" location="fin_afschrijvingen" display="terug ▲" xr:uid="{00000000-0004-0000-0400-000014000000}"/>
    <hyperlink ref="D24" location="fin_afschrijvingen" display="terug ▲" xr:uid="{00000000-0004-0000-0400-000015000000}"/>
    <hyperlink ref="D25" location="fin_afschrijvingen" display="terug ▲" xr:uid="{00000000-0004-0000-0400-000016000000}"/>
    <hyperlink ref="E24" location="'Financieel luik trap 2'!A1" display="terug trap 2-3 ▲" xr:uid="{00000000-0004-0000-0400-000017000000}"/>
    <hyperlink ref="E23" location="'Financieel luik trap 2'!A1" display="terug trap 2-3 ▲" xr:uid="{00000000-0004-0000-0400-000018000000}"/>
    <hyperlink ref="E22" location="'Financieel luik trap 2'!A1" display="terug trap 2-3 ▲" xr:uid="{00000000-0004-0000-0400-000019000000}"/>
    <hyperlink ref="E21" location="'Financieel luik trap 2'!A1" display="terug trap 2-3 ▲" xr:uid="{00000000-0004-0000-0400-00001A000000}"/>
    <hyperlink ref="E20" location="'Financieel luik trap 2'!A1" display="terug trap 2-3 ▲" xr:uid="{00000000-0004-0000-0400-00001B000000}"/>
    <hyperlink ref="E19" location="'Financieel luik trap 2'!A1" display="terug trap 2-3 ▲" xr:uid="{00000000-0004-0000-0400-00001C000000}"/>
    <hyperlink ref="E18" location="'Financieel luik trap 2'!A1" display="terug trap 2-3 ▲" xr:uid="{00000000-0004-0000-0400-00001D000000}"/>
    <hyperlink ref="E17" location="'Financieel luik trap 2'!A1" display="terug trap 2-3 ▲" xr:uid="{00000000-0004-0000-0400-00001E000000}"/>
    <hyperlink ref="E16" location="'Financieel luik trap 2'!A1" display="terug trap 2-3 ▲" xr:uid="{00000000-0004-0000-0400-00001F000000}"/>
    <hyperlink ref="E15" location="'Financieel luik trap 2'!A1" display="terug trap 2-3 ▲" xr:uid="{00000000-0004-0000-0400-000020000000}"/>
    <hyperlink ref="E14" location="'Financieel luik trap 2'!A1" display="terug trap 2-3 ▲" xr:uid="{00000000-0004-0000-0400-000021000000}"/>
    <hyperlink ref="E13" location="'Financieel luik trap 2'!A1" display="terug trap 2-3 ▲" xr:uid="{00000000-0004-0000-0400-000022000000}"/>
    <hyperlink ref="E12" location="'Financieel luik trap 2'!A1" display="terug trap 2-3 ▲" xr:uid="{00000000-0004-0000-0400-000023000000}"/>
    <hyperlink ref="E11" location="'Financieel luik trap 2'!A1" display="terug trap 2-3 ▲" xr:uid="{00000000-0004-0000-0400-000024000000}"/>
    <hyperlink ref="E10" location="'Financieel luik trap 2'!A1" display="terug trap 2-3 ▲" xr:uid="{00000000-0004-0000-0400-000025000000}"/>
    <hyperlink ref="E9" location="'Financieel luik trap 2'!A1" display="terug trap 2-3 ▲" xr:uid="{00000000-0004-0000-0400-000026000000}"/>
  </hyperlinks>
  <pageMargins left="0.70866141732283472" right="0.70866141732283472" top="0.74803149606299213" bottom="0.74803149606299213" header="0.31496062992125984" footer="0.31496062992125984"/>
  <pageSetup paperSize="9" scale="85"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7ECD2-7C04-4E67-A416-EBB4C081142E}">
  <dimension ref="A1:C37"/>
  <sheetViews>
    <sheetView tabSelected="1" workbookViewId="0">
      <selection activeCell="F14" sqref="F14"/>
    </sheetView>
  </sheetViews>
  <sheetFormatPr defaultRowHeight="13.2" x14ac:dyDescent="0.25"/>
  <cols>
    <col min="1" max="1" width="75.77734375" style="1172" customWidth="1"/>
    <col min="2" max="2" width="15.6640625" style="1172" customWidth="1"/>
    <col min="3" max="3" width="48.77734375" style="1172" customWidth="1"/>
    <col min="4" max="16384" width="8.88671875" style="1172"/>
  </cols>
  <sheetData>
    <row r="1" spans="1:3" ht="23.4" x14ac:dyDescent="0.45">
      <c r="A1" s="1170" t="s">
        <v>819</v>
      </c>
      <c r="B1" s="1170"/>
      <c r="C1" s="1171"/>
    </row>
    <row r="2" spans="1:3" ht="14.4" x14ac:dyDescent="0.3">
      <c r="A2" s="1173"/>
      <c r="B2" s="1173"/>
      <c r="C2" s="1173"/>
    </row>
    <row r="3" spans="1:3" ht="15" thickBot="1" x14ac:dyDescent="0.35">
      <c r="A3" s="1173"/>
      <c r="B3" s="1173"/>
      <c r="C3" s="1173"/>
    </row>
    <row r="4" spans="1:3" ht="14.4" x14ac:dyDescent="0.3">
      <c r="A4" s="1174"/>
      <c r="B4" s="1193" t="s">
        <v>856</v>
      </c>
      <c r="C4" s="1175"/>
    </row>
    <row r="5" spans="1:3" ht="14.4" x14ac:dyDescent="0.3">
      <c r="A5" s="1176" t="s">
        <v>820</v>
      </c>
      <c r="B5" s="1186">
        <v>846.5</v>
      </c>
      <c r="C5" s="1177" t="s">
        <v>821</v>
      </c>
    </row>
    <row r="6" spans="1:3" ht="14.4" x14ac:dyDescent="0.3">
      <c r="A6" s="1178" t="s">
        <v>822</v>
      </c>
      <c r="B6" s="1187">
        <v>5948.18</v>
      </c>
      <c r="C6" s="1179" t="s">
        <v>823</v>
      </c>
    </row>
    <row r="7" spans="1:3" ht="14.4" x14ac:dyDescent="0.3">
      <c r="A7" s="1178" t="s">
        <v>824</v>
      </c>
      <c r="B7" s="1188">
        <v>107.47</v>
      </c>
      <c r="C7" s="1179" t="s">
        <v>823</v>
      </c>
    </row>
    <row r="8" spans="1:3" ht="14.4" x14ac:dyDescent="0.3">
      <c r="A8" s="1178" t="s">
        <v>825</v>
      </c>
      <c r="B8" s="1187">
        <v>4826.09</v>
      </c>
      <c r="C8" s="1179" t="s">
        <v>826</v>
      </c>
    </row>
    <row r="9" spans="1:3" ht="14.4" x14ac:dyDescent="0.3">
      <c r="A9" s="1178" t="s">
        <v>827</v>
      </c>
      <c r="B9" s="1188">
        <v>87.88</v>
      </c>
      <c r="C9" s="1179" t="s">
        <v>826</v>
      </c>
    </row>
    <row r="10" spans="1:3" ht="14.4" x14ac:dyDescent="0.3">
      <c r="A10" s="1178" t="s">
        <v>828</v>
      </c>
      <c r="B10" s="1188">
        <v>26.3</v>
      </c>
      <c r="C10" s="1179" t="s">
        <v>829</v>
      </c>
    </row>
    <row r="11" spans="1:3" ht="14.4" x14ac:dyDescent="0.3">
      <c r="A11" s="1178" t="s">
        <v>849</v>
      </c>
      <c r="B11" s="1188">
        <v>728.6</v>
      </c>
      <c r="C11" s="1179" t="s">
        <v>830</v>
      </c>
    </row>
    <row r="12" spans="1:3" ht="14.4" x14ac:dyDescent="0.3">
      <c r="A12" s="1178" t="s">
        <v>831</v>
      </c>
      <c r="B12" s="1188">
        <v>10.73</v>
      </c>
      <c r="C12" s="1179" t="s">
        <v>832</v>
      </c>
    </row>
    <row r="13" spans="1:3" ht="14.4" x14ac:dyDescent="0.3">
      <c r="A13" s="1178" t="s">
        <v>833</v>
      </c>
      <c r="B13" s="1187">
        <v>3253.64</v>
      </c>
      <c r="C13" s="1179" t="s">
        <v>834</v>
      </c>
    </row>
    <row r="14" spans="1:3" ht="14.4" x14ac:dyDescent="0.3">
      <c r="A14" s="1178" t="s">
        <v>835</v>
      </c>
      <c r="B14" s="1187">
        <v>1604.62</v>
      </c>
      <c r="C14" s="1179" t="s">
        <v>836</v>
      </c>
    </row>
    <row r="15" spans="1:3" ht="14.4" x14ac:dyDescent="0.3">
      <c r="A15" s="1178" t="s">
        <v>837</v>
      </c>
      <c r="B15" s="1187">
        <v>1604.62</v>
      </c>
      <c r="C15" s="1179" t="s">
        <v>838</v>
      </c>
    </row>
    <row r="16" spans="1:3" ht="14.4" x14ac:dyDescent="0.3">
      <c r="A16" s="1180" t="s">
        <v>839</v>
      </c>
      <c r="B16" s="1189">
        <v>133.72999999999999</v>
      </c>
      <c r="C16" s="1181" t="s">
        <v>840</v>
      </c>
    </row>
    <row r="21" spans="1:3" ht="23.4" x14ac:dyDescent="0.45">
      <c r="A21" s="1170" t="s">
        <v>841</v>
      </c>
      <c r="B21" s="1170"/>
      <c r="C21" s="1170"/>
    </row>
    <row r="22" spans="1:3" ht="15" thickBot="1" x14ac:dyDescent="0.35">
      <c r="A22" s="1173"/>
      <c r="B22" s="1173"/>
      <c r="C22" s="1173"/>
    </row>
    <row r="23" spans="1:3" ht="14.4" x14ac:dyDescent="0.3">
      <c r="A23" s="1174"/>
      <c r="B23" s="1194" t="s">
        <v>856</v>
      </c>
      <c r="C23" s="1182"/>
    </row>
    <row r="24" spans="1:3" ht="14.4" x14ac:dyDescent="0.3">
      <c r="A24" s="1183" t="s">
        <v>820</v>
      </c>
      <c r="B24" s="1190">
        <v>300.77</v>
      </c>
      <c r="C24" s="1177" t="s">
        <v>821</v>
      </c>
    </row>
    <row r="25" spans="1:3" ht="14.4" x14ac:dyDescent="0.3">
      <c r="A25" s="1184" t="s">
        <v>822</v>
      </c>
      <c r="B25" s="1191">
        <v>485.45</v>
      </c>
      <c r="C25" s="1179" t="s">
        <v>823</v>
      </c>
    </row>
    <row r="26" spans="1:3" ht="14.4" x14ac:dyDescent="0.3">
      <c r="A26" s="1184" t="s">
        <v>824</v>
      </c>
      <c r="B26" s="1191">
        <v>8.35</v>
      </c>
      <c r="C26" s="1179" t="s">
        <v>823</v>
      </c>
    </row>
    <row r="27" spans="1:3" ht="14.4" x14ac:dyDescent="0.3">
      <c r="A27" s="1184" t="s">
        <v>825</v>
      </c>
      <c r="B27" s="1191">
        <v>386.8</v>
      </c>
      <c r="C27" s="1179" t="s">
        <v>826</v>
      </c>
    </row>
    <row r="28" spans="1:3" ht="14.4" x14ac:dyDescent="0.3">
      <c r="A28" s="1184" t="s">
        <v>827</v>
      </c>
      <c r="B28" s="1191">
        <v>6.65</v>
      </c>
      <c r="C28" s="1179" t="s">
        <v>826</v>
      </c>
    </row>
    <row r="29" spans="1:3" ht="14.4" x14ac:dyDescent="0.3">
      <c r="A29" s="1184" t="s">
        <v>842</v>
      </c>
      <c r="B29" s="1191">
        <v>25.53</v>
      </c>
      <c r="C29" s="1179" t="s">
        <v>843</v>
      </c>
    </row>
    <row r="30" spans="1:3" ht="14.4" x14ac:dyDescent="0.3">
      <c r="A30" s="1184" t="s">
        <v>849</v>
      </c>
      <c r="B30" s="1191">
        <v>728.6</v>
      </c>
      <c r="C30" s="1179" t="s">
        <v>830</v>
      </c>
    </row>
    <row r="31" spans="1:3" ht="14.4" x14ac:dyDescent="0.3">
      <c r="A31" s="1184" t="s">
        <v>844</v>
      </c>
      <c r="B31" s="1191">
        <v>12.1</v>
      </c>
      <c r="C31" s="1179" t="s">
        <v>845</v>
      </c>
    </row>
    <row r="32" spans="1:3" ht="14.4" x14ac:dyDescent="0.3">
      <c r="A32" s="1184" t="s">
        <v>846</v>
      </c>
      <c r="B32" s="1191">
        <v>3.2</v>
      </c>
      <c r="C32" s="1179" t="s">
        <v>847</v>
      </c>
    </row>
    <row r="33" spans="1:3" ht="14.4" x14ac:dyDescent="0.3">
      <c r="A33" s="1184" t="s">
        <v>831</v>
      </c>
      <c r="B33" s="1191">
        <v>10.73</v>
      </c>
      <c r="C33" s="1179" t="s">
        <v>832</v>
      </c>
    </row>
    <row r="34" spans="1:3" ht="14.4" x14ac:dyDescent="0.3">
      <c r="A34" s="1185" t="s">
        <v>833</v>
      </c>
      <c r="B34" s="1192">
        <v>3253.64</v>
      </c>
      <c r="C34" s="1181" t="s">
        <v>848</v>
      </c>
    </row>
    <row r="37" spans="1:3" x14ac:dyDescent="0.25">
      <c r="A37" s="834" t="s">
        <v>854</v>
      </c>
    </row>
  </sheetData>
  <sheetProtection algorithmName="SHA-512" hashValue="I16g9NMwyFyohNcGiTxcYtyt0TMpAQekL+pB/foCexr07/2RU13ZRpS6PuXb4NwgK/N7huA1mDd3uNMFvmDlTA==" saltValue="ouRZFvtYhKstcWxNEx1myw==" spinCount="100000" sheet="1" objects="1" scenarios="1"/>
  <hyperlinks>
    <hyperlink ref="A37" r:id="rId1" xr:uid="{DE461554-6968-4789-97B8-0FBE8290E076}"/>
  </hyperlinks>
  <pageMargins left="0.7" right="0.7" top="0.75" bottom="0.75"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workbookViewId="0">
      <selection activeCell="I11" sqref="I11"/>
    </sheetView>
  </sheetViews>
  <sheetFormatPr defaultRowHeight="13.2" x14ac:dyDescent="0.25"/>
  <sheetData>
    <row r="1" spans="1:6" ht="13.8" x14ac:dyDescent="0.25">
      <c r="A1" s="1" t="s">
        <v>92</v>
      </c>
      <c r="B1" s="830"/>
      <c r="C1" s="830"/>
      <c r="D1" s="830"/>
      <c r="E1" s="830"/>
      <c r="F1" s="830"/>
    </row>
    <row r="2" spans="1:6" ht="13.8" x14ac:dyDescent="0.25">
      <c r="A2" s="1" t="s">
        <v>406</v>
      </c>
      <c r="B2" s="830"/>
      <c r="C2" s="830"/>
      <c r="D2" s="830"/>
      <c r="E2" s="830"/>
      <c r="F2" s="830"/>
    </row>
    <row r="3" spans="1:6" ht="13.8" x14ac:dyDescent="0.25">
      <c r="A3" s="1" t="s">
        <v>407</v>
      </c>
      <c r="B3" s="830"/>
      <c r="C3" s="830"/>
      <c r="D3" s="830"/>
      <c r="E3" s="830"/>
      <c r="F3" s="830"/>
    </row>
    <row r="4" spans="1:6" x14ac:dyDescent="0.25">
      <c r="A4" s="830"/>
      <c r="B4" s="830"/>
      <c r="C4" s="830"/>
      <c r="D4" s="830"/>
      <c r="E4" s="830"/>
      <c r="F4" s="830"/>
    </row>
    <row r="5" spans="1:6" x14ac:dyDescent="0.25">
      <c r="A5" s="830"/>
      <c r="B5" s="830"/>
      <c r="C5" s="830"/>
      <c r="D5" s="830"/>
      <c r="E5" s="830"/>
      <c r="F5" s="830"/>
    </row>
    <row r="6" spans="1:6" x14ac:dyDescent="0.25">
      <c r="A6" s="830"/>
      <c r="B6" s="830"/>
      <c r="C6" s="830"/>
      <c r="D6" s="830"/>
      <c r="E6" s="830"/>
      <c r="F6" s="830"/>
    </row>
    <row r="7" spans="1:6" x14ac:dyDescent="0.25">
      <c r="A7" s="830"/>
      <c r="B7" s="830"/>
      <c r="C7" s="830"/>
      <c r="D7" s="830"/>
      <c r="E7" s="830"/>
      <c r="F7" s="830"/>
    </row>
    <row r="8" spans="1:6" x14ac:dyDescent="0.25">
      <c r="A8" s="830"/>
      <c r="B8" s="830"/>
      <c r="C8" s="830"/>
      <c r="D8" s="830"/>
      <c r="E8" s="830"/>
      <c r="F8" s="830"/>
    </row>
    <row r="9" spans="1:6" x14ac:dyDescent="0.25">
      <c r="A9" s="830"/>
      <c r="B9" s="830"/>
      <c r="C9" s="830"/>
      <c r="D9" s="830"/>
      <c r="E9" s="830"/>
      <c r="F9" s="830"/>
    </row>
    <row r="10" spans="1:6" x14ac:dyDescent="0.25">
      <c r="A10" s="830"/>
      <c r="B10" s="830"/>
      <c r="C10" s="830"/>
      <c r="D10" s="830"/>
      <c r="E10" s="830"/>
      <c r="F10" s="830"/>
    </row>
    <row r="11" spans="1:6" x14ac:dyDescent="0.25">
      <c r="A11" s="830"/>
      <c r="B11" s="830"/>
      <c r="C11" s="830"/>
      <c r="D11" s="830"/>
      <c r="E11" s="830"/>
      <c r="F11" s="830"/>
    </row>
    <row r="12" spans="1:6" x14ac:dyDescent="0.25">
      <c r="A12" s="830"/>
      <c r="B12" s="830"/>
      <c r="C12" s="830"/>
      <c r="D12" s="830"/>
      <c r="E12" s="830"/>
      <c r="F12" s="830"/>
    </row>
    <row r="13" spans="1:6" x14ac:dyDescent="0.25">
      <c r="A13" s="830"/>
      <c r="B13" s="830"/>
      <c r="C13" s="830"/>
      <c r="D13" s="830"/>
      <c r="E13" s="830"/>
      <c r="F13" s="830"/>
    </row>
    <row r="14" spans="1:6" x14ac:dyDescent="0.25">
      <c r="A14" s="830"/>
      <c r="B14" s="830"/>
      <c r="C14" s="830"/>
      <c r="D14" s="830"/>
      <c r="E14" s="830"/>
      <c r="F14" s="830"/>
    </row>
  </sheetData>
  <phoneticPr fontId="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129</vt:i4>
      </vt:variant>
    </vt:vector>
  </HeadingPairs>
  <TitlesOfParts>
    <vt:vector size="137" baseType="lpstr">
      <vt:lpstr>Beschrijvend luik</vt:lpstr>
      <vt:lpstr>Financieel luik trap 0-1</vt:lpstr>
      <vt:lpstr>Financieel luik trap 2b-3</vt:lpstr>
      <vt:lpstr>Financieel luik trap 2a-3</vt:lpstr>
      <vt:lpstr>Kasplan</vt:lpstr>
      <vt:lpstr>Verklarende woordenlijst</vt:lpstr>
      <vt:lpstr>Subsidiebedragen</vt:lpstr>
      <vt:lpstr>Blad3</vt:lpstr>
      <vt:lpstr>adminigegevens</vt:lpstr>
      <vt:lpstr>administr_form</vt:lpstr>
      <vt:lpstr>'Beschrijvend luik'!Afdrukbereik</vt:lpstr>
      <vt:lpstr>'Financieel luik trap 0-1'!Afdrukbereik</vt:lpstr>
      <vt:lpstr>'Financieel luik trap 2a-3'!Afdrukbereik</vt:lpstr>
      <vt:lpstr>'Financieel luik trap 2b-3'!Afdrukbereik</vt:lpstr>
      <vt:lpstr>Kasplan!Afdrukbereik</vt:lpstr>
      <vt:lpstr>'Verklarende woordenlijst'!Afdrukbereik</vt:lpstr>
      <vt:lpstr>Kasplan!Afdruktitels</vt:lpstr>
      <vt:lpstr>algemene_organisatie</vt:lpstr>
      <vt:lpstr>basisidee</vt:lpstr>
      <vt:lpstr>beschrijvend_luik</vt:lpstr>
      <vt:lpstr>bespreking_omgeving</vt:lpstr>
      <vt:lpstr>commercieel_plan</vt:lpstr>
      <vt:lpstr>concurrenten</vt:lpstr>
      <vt:lpstr>doodpuntomzet</vt:lpstr>
      <vt:lpstr>'Financieel luik trap 2b-3'!doodpunttitel</vt:lpstr>
      <vt:lpstr>doodpunttitel</vt:lpstr>
      <vt:lpstr>fin_achtergestlening</vt:lpstr>
      <vt:lpstr>'Financieel luik trap 2a-3'!fin_achtergestleningtrap2</vt:lpstr>
      <vt:lpstr>'Financieel luik trap 2b-3'!fin_achtergestleningtrap2</vt:lpstr>
      <vt:lpstr>fin_afschrijvingen</vt:lpstr>
      <vt:lpstr>'Financieel luik trap 2a-3'!fin_afschrijvingentrap2</vt:lpstr>
      <vt:lpstr>'Financieel luik trap 2b-3'!fin_afschrijvingentrap2</vt:lpstr>
      <vt:lpstr>'Financieel luik trap 2a-3'!fin_brutowinstmargetrap2</vt:lpstr>
      <vt:lpstr>'Financieel luik trap 2b-3'!fin_brutowinstmargetrap2</vt:lpstr>
      <vt:lpstr>fin_doodpuntomzet</vt:lpstr>
      <vt:lpstr>'Financieel luik trap 2a-3'!fin_doodpuntomzettrap2</vt:lpstr>
      <vt:lpstr>'Financieel luik trap 2b-3'!fin_doodpuntomzettrap2</vt:lpstr>
      <vt:lpstr>fin_doorgerkosten</vt:lpstr>
      <vt:lpstr>'Financieel luik trap 2a-3'!fin_doorgerkostentrap2</vt:lpstr>
      <vt:lpstr>'Financieel luik trap 2b-3'!fin_doorgerkostentrap2</vt:lpstr>
      <vt:lpstr>fin_eigeninbreng</vt:lpstr>
      <vt:lpstr>'Financieel luik trap 2a-3'!fin_eigeninbrengtrap2</vt:lpstr>
      <vt:lpstr>'Financieel luik trap 2b-3'!fin_eigeninbrengtrap2</vt:lpstr>
      <vt:lpstr>fin_financiering</vt:lpstr>
      <vt:lpstr>'Financieel luik trap 2a-3'!fin_financieringtrap2</vt:lpstr>
      <vt:lpstr>'Financieel luik trap 2b-3'!fin_financieringtrap2</vt:lpstr>
      <vt:lpstr>fin_goodwill</vt:lpstr>
      <vt:lpstr>'Financieel luik trap 2a-3'!fin_goodwilltrap2</vt:lpstr>
      <vt:lpstr>'Financieel luik trap 2b-3'!fin_goodwilltrap2</vt:lpstr>
      <vt:lpstr>fin_investeringen</vt:lpstr>
      <vt:lpstr>'Financieel luik trap 2a-3'!fin_investeringentrap2</vt:lpstr>
      <vt:lpstr>'Financieel luik trap 2b-3'!fin_investeringentrap2</vt:lpstr>
      <vt:lpstr>fin_kaskrediet</vt:lpstr>
      <vt:lpstr>'Financieel luik trap 2a-3'!fin_kaskrediettrap2</vt:lpstr>
      <vt:lpstr>'Financieel luik trap 2b-3'!fin_kaskrediettrap2</vt:lpstr>
      <vt:lpstr>fin_leverancierskrediet</vt:lpstr>
      <vt:lpstr>'Financieel luik trap 2a-3'!fin_leverancierskrediettrap2</vt:lpstr>
      <vt:lpstr>'Financieel luik trap 2b-3'!fin_leverancierskrediettrap2</vt:lpstr>
      <vt:lpstr>fin_liqmidd</vt:lpstr>
      <vt:lpstr>'Financieel luik trap 2a-3'!fin_liqmiddtrap2</vt:lpstr>
      <vt:lpstr>'Financieel luik trap 2b-3'!fin_liqmiddtrap2</vt:lpstr>
      <vt:lpstr>fin_ondernemersloon</vt:lpstr>
      <vt:lpstr>'Financieel luik trap 2a-3'!fin_ondernemersloontrap2</vt:lpstr>
      <vt:lpstr>'Financieel luik trap 2b-3'!fin_ondernemersloontrap2</vt:lpstr>
      <vt:lpstr>fin_oprkosten</vt:lpstr>
      <vt:lpstr>'Financieel luik trap 2a-3'!fin_oprkostentrap2</vt:lpstr>
      <vt:lpstr>'Financieel luik trap 2b-3'!fin_oprkostentrap2</vt:lpstr>
      <vt:lpstr>fin_tot_vast_kost_bedrec</vt:lpstr>
      <vt:lpstr>'Financieel luik trap 2a-3'!fin_tot_vast_kost_bedrectrap2</vt:lpstr>
      <vt:lpstr>'Financieel luik trap 2b-3'!fin_tot_vast_kost_bedrectrap2</vt:lpstr>
      <vt:lpstr>fin_tot_vast_kost_kasstroom</vt:lpstr>
      <vt:lpstr>'Financieel luik trap 2a-3'!fin_tot_vast_kost_kasstroomtrap2</vt:lpstr>
      <vt:lpstr>'Financieel luik trap 2b-3'!fin_tot_vast_kost_kasstroomtrap2</vt:lpstr>
      <vt:lpstr>fin_vastekosten</vt:lpstr>
      <vt:lpstr>'Financieel luik trap 2a-3'!fin_vastekostentrap2</vt:lpstr>
      <vt:lpstr>'Financieel luik trap 2b-3'!fin_vastekostentrap2</vt:lpstr>
      <vt:lpstr>fin_vlotactiva</vt:lpstr>
      <vt:lpstr>'Financieel luik trap 2a-3'!fin_vlotactivatrap2</vt:lpstr>
      <vt:lpstr>'Financieel luik trap 2b-3'!fin_vlotactivatrap2</vt:lpstr>
      <vt:lpstr>fin_vorderingopklant</vt:lpstr>
      <vt:lpstr>'Financieel luik trap 2a-3'!fin_vorderingopklanttrap2</vt:lpstr>
      <vt:lpstr>'Financieel luik trap 2b-3'!fin_vorderingopklanttrap2</vt:lpstr>
      <vt:lpstr>financieel_luik</vt:lpstr>
      <vt:lpstr>'Financieel luik trap 2a-3'!financieel_luik2</vt:lpstr>
      <vt:lpstr>'Financieel luik trap 2b-3'!financieel_luik2</vt:lpstr>
      <vt:lpstr>financiering</vt:lpstr>
      <vt:lpstr>'Financieel luik trap 2a-3'!financieringtrap2</vt:lpstr>
      <vt:lpstr>'Financieel luik trap 2b-3'!financieringtrap2</vt:lpstr>
      <vt:lpstr>haalbaarheidstoets</vt:lpstr>
      <vt:lpstr>'Financieel luik trap 2a-3'!haalbaarheidstoetstrap2</vt:lpstr>
      <vt:lpstr>'Financieel luik trap 2b-3'!haalbaarheidstoetstrap2</vt:lpstr>
      <vt:lpstr>inhoudstafel</vt:lpstr>
      <vt:lpstr>juridische_vorm</vt:lpstr>
      <vt:lpstr>Kasplan!kasplan</vt:lpstr>
      <vt:lpstr>klanten</vt:lpstr>
      <vt:lpstr>klantenbeleid</vt:lpstr>
      <vt:lpstr>leveranciers</vt:lpstr>
      <vt:lpstr>oprichtingskosten</vt:lpstr>
      <vt:lpstr>'Financieel luik trap 2a-3'!oprichtingskostentrap2</vt:lpstr>
      <vt:lpstr>'Financieel luik trap 2b-3'!oprichtingskostentrap2</vt:lpstr>
      <vt:lpstr>organisatieplan</vt:lpstr>
      <vt:lpstr>partners</vt:lpstr>
      <vt:lpstr>pers_gegevens</vt:lpstr>
      <vt:lpstr>persoonlijkegegev</vt:lpstr>
      <vt:lpstr>plaats</vt:lpstr>
      <vt:lpstr>prijsbeleid</vt:lpstr>
      <vt:lpstr>projectvoorstelling</vt:lpstr>
      <vt:lpstr>promotie</vt:lpstr>
      <vt:lpstr>schema</vt:lpstr>
      <vt:lpstr>situatieschets</vt:lpstr>
      <vt:lpstr>'Financieel luik trap 2a-3'!situatieschetstrap2</vt:lpstr>
      <vt:lpstr>'Financieel luik trap 2b-3'!situatieschetstrap2</vt:lpstr>
      <vt:lpstr>top</vt:lpstr>
      <vt:lpstr>top_financieel</vt:lpstr>
      <vt:lpstr>vastekosten</vt:lpstr>
      <vt:lpstr>'Financieel luik trap 2a-3'!vastekostentrap2</vt:lpstr>
      <vt:lpstr>'Financieel luik trap 2b-3'!vastekostentrap2</vt:lpstr>
      <vt:lpstr>verkl_achtergest_lening</vt:lpstr>
      <vt:lpstr>verkl_afschrijvingen</vt:lpstr>
      <vt:lpstr>verkl_doodpuntomzet</vt:lpstr>
      <vt:lpstr>verkl_doorger_kosten</vt:lpstr>
      <vt:lpstr>verkl_eigen_inbreng</vt:lpstr>
      <vt:lpstr>verkl_financiering</vt:lpstr>
      <vt:lpstr>verkl_goodwill</vt:lpstr>
      <vt:lpstr>verkl_investeringen</vt:lpstr>
      <vt:lpstr>verkl_kaskrediet</vt:lpstr>
      <vt:lpstr>verkl_klantenvorderingen</vt:lpstr>
      <vt:lpstr>verkl_leverancierskrediet</vt:lpstr>
      <vt:lpstr>verkl_liquide_midd</vt:lpstr>
      <vt:lpstr>verkl_ond_loon</vt:lpstr>
      <vt:lpstr>verkl_oprichtingskosten</vt:lpstr>
      <vt:lpstr>verkl_tot_vkost_bedrijfsec</vt:lpstr>
      <vt:lpstr>verkl_tot_vkost_kasstroom</vt:lpstr>
      <vt:lpstr>verkl_vaste_kosten</vt:lpstr>
      <vt:lpstr>verkl_vlott_activa</vt:lpstr>
      <vt:lpstr>verklarende_woordenlijst</vt:lpstr>
      <vt:lpstr>voorwoord</vt:lpstr>
    </vt:vector>
  </TitlesOfParts>
  <Company>VLAO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an.decock</dc:creator>
  <cp:lastModifiedBy>Evelien Louwyck</cp:lastModifiedBy>
  <cp:lastPrinted>2017-11-14T09:08:17Z</cp:lastPrinted>
  <dcterms:created xsi:type="dcterms:W3CDTF">2009-06-04T07:56:24Z</dcterms:created>
  <dcterms:modified xsi:type="dcterms:W3CDTF">2022-04-06T11:58:55Z</dcterms:modified>
</cp:coreProperties>
</file>